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BELS\◆帳票関係\設計内容説明書（共通）\0430版\"/>
    </mc:Choice>
  </mc:AlternateContent>
  <xr:revisionPtr revIDLastSave="0" documentId="13_ncr:1_{61C52631-3342-48EA-875D-9DCA74A38683}" xr6:coauthVersionLast="47" xr6:coauthVersionMax="47" xr10:uidLastSave="{00000000-0000-0000-0000-000000000000}"/>
  <bookViews>
    <workbookView xWindow="19080" yWindow="-1515" windowWidth="19440" windowHeight="15000" tabRatio="683" xr2:uid="{00000000-000D-0000-FFFF-FFFF00000000}"/>
  </bookViews>
  <sheets>
    <sheet name="第１面" sheetId="23" r:id="rId1"/>
    <sheet name="別紙（共同住宅のみ）" sheetId="29" r:id="rId2"/>
    <sheet name="別紙解説" sheetId="20" r:id="rId3"/>
    <sheet name="更新履歴" sheetId="5" r:id="rId4"/>
    <sheet name="master" sheetId="6" state="hidden" r:id="rId5"/>
    <sheet name="別紙mast" sheetId="10" state="hidden" r:id="rId6"/>
  </sheets>
  <definedNames>
    <definedName name="_xlnm.Print_Area" localSheetId="4">master!$A$1:$V$103</definedName>
    <definedName name="_xlnm.Print_Area" localSheetId="3">更新履歴!$A$1:$D$64</definedName>
    <definedName name="_xlnm.Print_Area" localSheetId="0">第１面!$B$2:$AI$63</definedName>
    <definedName name="_xlnm.Print_Area" localSheetId="1">'別紙（共同住宅のみ）'!$A$1:$BV$230</definedName>
    <definedName name="_xlnm.Print_Area" localSheetId="5">別紙mast!$A$1:$O$14</definedName>
    <definedName name="_xlnm.Print_Area" localSheetId="2">別紙解説!$A$1:$BY$122</definedName>
    <definedName name="_xlnm.Print_Titles" localSheetId="0">第１面!$6:$7</definedName>
    <definedName name="_xlnm.Print_Titles" localSheetId="1">'別紙（共同住宅のみ）'!$18:$30</definedName>
    <definedName name="S造外装材の熱抵抗">master!$J$6:$J$14</definedName>
    <definedName name="開口部の日射遮蔽仕様">master!$F$6:$F$12</definedName>
    <definedName name="開口部の熱貫流率">master!$D$6:$D$15</definedName>
    <definedName name="断熱材">master!$B$6:$B$100</definedName>
    <definedName name="地域の区分2" localSheetId="1">'別紙（共同住宅のみ）'!$F$11:$J$11</definedName>
    <definedName name="地域区分">別紙mast!$C$4:$K$4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7" i="29" l="1"/>
  <c r="CZ16" i="29"/>
  <c r="CZ17" i="29" s="1"/>
  <c r="BB230" i="29"/>
  <c r="BB229" i="29"/>
  <c r="BB228" i="29"/>
  <c r="BB227" i="29"/>
  <c r="BB226" i="29"/>
  <c r="BB225" i="29"/>
  <c r="BB224" i="29"/>
  <c r="BB223" i="29"/>
  <c r="BB222" i="29"/>
  <c r="BB221" i="29"/>
  <c r="BB220" i="29"/>
  <c r="BB219" i="29"/>
  <c r="BB218" i="29"/>
  <c r="BB217" i="29"/>
  <c r="BB216" i="29"/>
  <c r="BB215" i="29"/>
  <c r="BB214" i="29"/>
  <c r="BB213" i="29"/>
  <c r="BB212" i="29"/>
  <c r="BB211" i="29"/>
  <c r="BB210" i="29"/>
  <c r="BB209" i="29"/>
  <c r="BB208" i="29"/>
  <c r="BB207" i="29"/>
  <c r="BB206" i="29"/>
  <c r="BB205" i="29"/>
  <c r="BB204" i="29"/>
  <c r="BB203" i="29"/>
  <c r="BB202" i="29"/>
  <c r="BB201" i="29"/>
  <c r="BB200" i="29"/>
  <c r="BB199" i="29"/>
  <c r="BB198" i="29"/>
  <c r="BB197" i="29"/>
  <c r="BB196" i="29"/>
  <c r="BB195" i="29"/>
  <c r="BB194" i="29"/>
  <c r="BB193" i="29"/>
  <c r="BB192" i="29"/>
  <c r="BB191" i="29"/>
  <c r="BB190" i="29"/>
  <c r="BB189" i="29"/>
  <c r="BB188" i="29"/>
  <c r="BB187" i="29"/>
  <c r="BB186" i="29"/>
  <c r="BB185" i="29"/>
  <c r="BB184" i="29"/>
  <c r="BB183" i="29"/>
  <c r="BB182" i="29"/>
  <c r="BB181" i="29"/>
  <c r="BB180" i="29"/>
  <c r="BB179" i="29"/>
  <c r="BB178" i="29"/>
  <c r="BB177" i="29"/>
  <c r="BB176" i="29"/>
  <c r="BB175" i="29"/>
  <c r="BB174" i="29"/>
  <c r="BB173" i="29"/>
  <c r="BB172" i="29"/>
  <c r="BB171" i="29"/>
  <c r="BB170" i="29"/>
  <c r="BB169" i="29"/>
  <c r="BB168" i="29"/>
  <c r="BB167" i="29"/>
  <c r="BB166" i="29"/>
  <c r="BB165" i="29"/>
  <c r="BB164" i="29"/>
  <c r="BB163" i="29"/>
  <c r="BB162" i="29"/>
  <c r="BB161" i="29"/>
  <c r="BB160" i="29"/>
  <c r="BB159" i="29"/>
  <c r="BB158" i="29"/>
  <c r="BB157" i="29"/>
  <c r="BB156" i="29"/>
  <c r="BB155" i="29"/>
  <c r="BB154" i="29"/>
  <c r="BB153" i="29"/>
  <c r="BB152" i="29"/>
  <c r="BB151" i="29"/>
  <c r="BB150" i="29"/>
  <c r="BB149" i="29"/>
  <c r="BB148" i="29"/>
  <c r="BB147" i="29"/>
  <c r="BB146" i="29"/>
  <c r="BB145" i="29"/>
  <c r="BB144" i="29"/>
  <c r="BB143" i="29"/>
  <c r="BB142" i="29"/>
  <c r="BB141" i="29"/>
  <c r="BB140" i="29"/>
  <c r="BB139" i="29"/>
  <c r="BB138" i="29"/>
  <c r="BB137" i="29"/>
  <c r="BB136" i="29"/>
  <c r="BB135" i="29"/>
  <c r="BB134" i="29"/>
  <c r="BB133" i="29"/>
  <c r="BB132" i="29"/>
  <c r="BB131" i="29"/>
  <c r="BB130" i="29"/>
  <c r="BB129" i="29"/>
  <c r="BB128" i="29"/>
  <c r="BB127" i="29"/>
  <c r="BB126" i="29"/>
  <c r="BB125" i="29"/>
  <c r="BB124" i="29"/>
  <c r="BB123" i="29"/>
  <c r="BB122" i="29"/>
  <c r="BB121" i="29"/>
  <c r="BB120" i="29"/>
  <c r="BB119" i="29"/>
  <c r="BB118" i="29"/>
  <c r="BB117" i="29"/>
  <c r="BB116" i="29"/>
  <c r="BB115" i="29"/>
  <c r="BB114" i="29"/>
  <c r="BB113" i="29"/>
  <c r="BB112" i="29"/>
  <c r="BB111" i="29"/>
  <c r="BB110" i="29"/>
  <c r="BB109" i="29"/>
  <c r="BB108" i="29"/>
  <c r="BB107" i="29"/>
  <c r="BB106" i="29"/>
  <c r="BB105" i="29"/>
  <c r="BB104" i="29"/>
  <c r="BB103" i="29"/>
  <c r="BB102" i="29"/>
  <c r="BB101" i="29"/>
  <c r="BB100" i="29"/>
  <c r="BB99" i="29"/>
  <c r="BB98" i="29"/>
  <c r="BB97" i="29"/>
  <c r="BB96" i="29"/>
  <c r="BB95" i="29"/>
  <c r="BB94" i="29"/>
  <c r="BB93" i="29"/>
  <c r="BB92" i="29"/>
  <c r="BB91" i="29"/>
  <c r="BB90" i="29"/>
  <c r="BB89" i="29"/>
  <c r="BB88" i="29"/>
  <c r="BB87" i="29"/>
  <c r="BB86" i="29"/>
  <c r="BB85" i="29"/>
  <c r="BB84" i="29"/>
  <c r="BB83" i="29"/>
  <c r="BB82" i="29"/>
  <c r="BB81" i="29"/>
  <c r="BB80" i="29"/>
  <c r="BB79" i="29"/>
  <c r="BB78" i="29"/>
  <c r="BB77" i="29"/>
  <c r="BB76" i="29"/>
  <c r="BB75" i="29"/>
  <c r="BB74" i="29"/>
  <c r="BB73" i="29"/>
  <c r="BB72" i="29"/>
  <c r="BB71" i="29"/>
  <c r="BB70" i="29"/>
  <c r="BB69" i="29"/>
  <c r="BB68" i="29"/>
  <c r="BB67" i="29"/>
  <c r="BB66" i="29"/>
  <c r="BB65" i="29"/>
  <c r="BB64" i="29"/>
  <c r="BB63" i="29"/>
  <c r="BB62" i="29"/>
  <c r="BB61" i="29"/>
  <c r="BB60" i="29"/>
  <c r="BB59" i="29"/>
  <c r="BB58" i="29"/>
  <c r="BB57" i="29"/>
  <c r="BB56" i="29"/>
  <c r="BB55" i="29"/>
  <c r="BB54" i="29"/>
  <c r="BB53" i="29"/>
  <c r="BB52" i="29"/>
  <c r="BB51" i="29"/>
  <c r="BB50" i="29"/>
  <c r="BB49" i="29"/>
  <c r="BB48" i="29"/>
  <c r="BB47" i="29"/>
  <c r="BB46" i="29"/>
  <c r="BB45" i="29"/>
  <c r="BB44" i="29"/>
  <c r="BB43" i="29"/>
  <c r="BB42" i="29"/>
  <c r="BB41" i="29"/>
  <c r="BB40" i="29"/>
  <c r="CH31" i="29" l="1"/>
  <c r="BT230" i="29"/>
  <c r="BT229" i="29"/>
  <c r="BT228" i="29"/>
  <c r="BT227" i="29"/>
  <c r="BT226" i="29"/>
  <c r="BT225" i="29"/>
  <c r="BT224" i="29"/>
  <c r="BT223" i="29"/>
  <c r="BT222" i="29"/>
  <c r="BT221" i="29"/>
  <c r="BT220" i="29"/>
  <c r="BT219" i="29"/>
  <c r="BT218" i="29"/>
  <c r="BT217" i="29"/>
  <c r="BT216" i="29"/>
  <c r="BT215" i="29"/>
  <c r="BT214" i="29"/>
  <c r="BT213" i="29"/>
  <c r="BT212" i="29"/>
  <c r="BT211" i="29"/>
  <c r="BT210" i="29"/>
  <c r="BT209" i="29"/>
  <c r="BT208" i="29"/>
  <c r="BT207" i="29"/>
  <c r="BT206" i="29"/>
  <c r="BT205" i="29"/>
  <c r="BT204" i="29"/>
  <c r="BT203" i="29"/>
  <c r="BT202" i="29"/>
  <c r="BT201" i="29"/>
  <c r="BT200" i="29"/>
  <c r="BT199" i="29"/>
  <c r="BT198" i="29"/>
  <c r="BT197" i="29"/>
  <c r="BT196" i="29"/>
  <c r="BT195" i="29"/>
  <c r="BT194" i="29"/>
  <c r="BT193" i="29"/>
  <c r="BT192" i="29"/>
  <c r="BT191" i="29"/>
  <c r="BT190" i="29"/>
  <c r="BT189" i="29"/>
  <c r="BT188" i="29"/>
  <c r="BT187" i="29"/>
  <c r="BT186" i="29"/>
  <c r="BT185" i="29"/>
  <c r="BT184" i="29"/>
  <c r="BT183" i="29"/>
  <c r="BT182" i="29"/>
  <c r="BT181" i="29"/>
  <c r="BT180" i="29"/>
  <c r="BT179" i="29"/>
  <c r="BT178" i="29"/>
  <c r="BT177" i="29"/>
  <c r="BT176" i="29"/>
  <c r="BT175" i="29"/>
  <c r="BT174" i="29"/>
  <c r="BT173" i="29"/>
  <c r="BT172" i="29"/>
  <c r="BT171" i="29"/>
  <c r="BT170" i="29"/>
  <c r="BT169" i="29"/>
  <c r="BT168" i="29"/>
  <c r="BT167" i="29"/>
  <c r="BT166" i="29"/>
  <c r="BT165" i="29"/>
  <c r="BT164" i="29"/>
  <c r="BT163" i="29"/>
  <c r="BT162" i="29"/>
  <c r="BT161" i="29"/>
  <c r="BT160" i="29"/>
  <c r="BT159" i="29"/>
  <c r="BT158" i="29"/>
  <c r="BT157" i="29"/>
  <c r="BT156" i="29"/>
  <c r="BT155" i="29"/>
  <c r="BT154" i="29"/>
  <c r="BT153" i="29"/>
  <c r="BT152" i="29"/>
  <c r="BT151" i="29"/>
  <c r="BT150" i="29"/>
  <c r="BT149" i="29"/>
  <c r="BT148" i="29"/>
  <c r="BT147" i="29"/>
  <c r="BT146" i="29"/>
  <c r="BT145" i="29"/>
  <c r="BT144" i="29"/>
  <c r="BT143" i="29"/>
  <c r="BT142" i="29"/>
  <c r="BT141" i="29"/>
  <c r="BT140" i="29"/>
  <c r="BT139" i="29"/>
  <c r="BT138" i="29"/>
  <c r="BT137" i="29"/>
  <c r="BT136" i="29"/>
  <c r="BT135" i="29"/>
  <c r="BT134" i="29"/>
  <c r="BT133" i="29"/>
  <c r="BT132" i="29"/>
  <c r="BT131" i="29"/>
  <c r="BT130" i="29"/>
  <c r="BT129" i="29"/>
  <c r="BT128" i="29"/>
  <c r="BT127" i="29"/>
  <c r="BT126" i="29"/>
  <c r="BT125" i="29"/>
  <c r="BT124" i="29"/>
  <c r="BT123" i="29"/>
  <c r="BT122" i="29"/>
  <c r="BT121" i="29"/>
  <c r="BT120" i="29"/>
  <c r="BT119" i="29"/>
  <c r="BT118" i="29"/>
  <c r="BT117" i="29"/>
  <c r="BT116" i="29"/>
  <c r="BT115" i="29"/>
  <c r="BT114" i="29"/>
  <c r="BT113" i="29"/>
  <c r="BT112" i="29"/>
  <c r="BT111" i="29"/>
  <c r="BT110" i="29"/>
  <c r="BT109" i="29"/>
  <c r="BT108" i="29"/>
  <c r="BT107" i="29"/>
  <c r="BT106" i="29"/>
  <c r="BT105" i="29"/>
  <c r="BT100" i="29"/>
  <c r="BT99" i="29"/>
  <c r="BT98" i="29"/>
  <c r="BT97" i="29"/>
  <c r="BT96" i="29"/>
  <c r="BR230" i="29"/>
  <c r="BQ230" i="29"/>
  <c r="BR229" i="29"/>
  <c r="BQ229" i="29"/>
  <c r="BR228" i="29"/>
  <c r="BQ228" i="29"/>
  <c r="BR227" i="29"/>
  <c r="BQ227" i="29"/>
  <c r="BR226" i="29"/>
  <c r="BQ226" i="29"/>
  <c r="BR225" i="29"/>
  <c r="BQ225" i="29"/>
  <c r="BR224" i="29"/>
  <c r="BQ224" i="29"/>
  <c r="BR223" i="29"/>
  <c r="BQ223" i="29"/>
  <c r="BR222" i="29"/>
  <c r="BQ222" i="29"/>
  <c r="BR221" i="29"/>
  <c r="BQ221" i="29"/>
  <c r="BR220" i="29"/>
  <c r="BQ220" i="29"/>
  <c r="BR219" i="29"/>
  <c r="BQ219" i="29"/>
  <c r="BR218" i="29"/>
  <c r="BQ218" i="29"/>
  <c r="BR217" i="29"/>
  <c r="BQ217" i="29"/>
  <c r="BR216" i="29"/>
  <c r="BQ216" i="29"/>
  <c r="BR215" i="29"/>
  <c r="BQ215" i="29"/>
  <c r="BR214" i="29"/>
  <c r="BQ214" i="29"/>
  <c r="BR213" i="29"/>
  <c r="BQ213" i="29"/>
  <c r="BR212" i="29"/>
  <c r="BQ212" i="29"/>
  <c r="BR211" i="29"/>
  <c r="BQ211" i="29"/>
  <c r="BR210" i="29"/>
  <c r="BQ210" i="29"/>
  <c r="BR209" i="29"/>
  <c r="BQ209" i="29"/>
  <c r="BR208" i="29"/>
  <c r="BQ208" i="29"/>
  <c r="BR207" i="29"/>
  <c r="BQ207" i="29"/>
  <c r="BR206" i="29"/>
  <c r="BQ206" i="29"/>
  <c r="BR205" i="29"/>
  <c r="BQ205" i="29"/>
  <c r="BR204" i="29"/>
  <c r="BQ204" i="29"/>
  <c r="BR203" i="29"/>
  <c r="BQ203" i="29"/>
  <c r="BR202" i="29"/>
  <c r="BQ202" i="29"/>
  <c r="BR201" i="29"/>
  <c r="BQ201" i="29"/>
  <c r="BR200" i="29"/>
  <c r="BQ200" i="29"/>
  <c r="BR199" i="29"/>
  <c r="BQ199" i="29"/>
  <c r="BR198" i="29"/>
  <c r="BQ198" i="29"/>
  <c r="BR197" i="29"/>
  <c r="BQ197" i="29"/>
  <c r="BR196" i="29"/>
  <c r="BQ196" i="29"/>
  <c r="BR195" i="29"/>
  <c r="BQ195" i="29"/>
  <c r="BR194" i="29"/>
  <c r="BQ194" i="29"/>
  <c r="BR193" i="29"/>
  <c r="BQ193" i="29"/>
  <c r="BR192" i="29"/>
  <c r="BQ192" i="29"/>
  <c r="BR191" i="29"/>
  <c r="BQ191" i="29"/>
  <c r="BR190" i="29"/>
  <c r="BQ190" i="29"/>
  <c r="BR189" i="29"/>
  <c r="BQ189" i="29"/>
  <c r="BR188" i="29"/>
  <c r="BQ188" i="29"/>
  <c r="BR187" i="29"/>
  <c r="BQ187" i="29"/>
  <c r="BR186" i="29"/>
  <c r="BQ186" i="29"/>
  <c r="BR185" i="29"/>
  <c r="BQ185" i="29"/>
  <c r="BR184" i="29"/>
  <c r="BQ184" i="29"/>
  <c r="BR183" i="29"/>
  <c r="BQ183" i="29"/>
  <c r="BR182" i="29"/>
  <c r="BQ182" i="29"/>
  <c r="BR181" i="29"/>
  <c r="BQ181" i="29"/>
  <c r="BR180" i="29"/>
  <c r="BQ180" i="29"/>
  <c r="BR179" i="29"/>
  <c r="BQ179" i="29"/>
  <c r="BR178" i="29"/>
  <c r="BQ178" i="29"/>
  <c r="BR177" i="29"/>
  <c r="BQ177" i="29"/>
  <c r="BR176" i="29"/>
  <c r="BQ176" i="29"/>
  <c r="BR175" i="29"/>
  <c r="BQ175" i="29"/>
  <c r="BR174" i="29"/>
  <c r="BQ174" i="29"/>
  <c r="BR173" i="29"/>
  <c r="BQ173" i="29"/>
  <c r="BR172" i="29"/>
  <c r="BQ172" i="29"/>
  <c r="BR171" i="29"/>
  <c r="BQ171" i="29"/>
  <c r="BR170" i="29"/>
  <c r="BQ170" i="29"/>
  <c r="BR169" i="29"/>
  <c r="BQ169" i="29"/>
  <c r="BR168" i="29"/>
  <c r="BQ168" i="29"/>
  <c r="BR167" i="29"/>
  <c r="BQ167" i="29"/>
  <c r="BR166" i="29"/>
  <c r="BQ166" i="29"/>
  <c r="BR165" i="29"/>
  <c r="BQ165" i="29"/>
  <c r="BR164" i="29"/>
  <c r="BQ164" i="29"/>
  <c r="BR163" i="29"/>
  <c r="BQ163" i="29"/>
  <c r="BR162" i="29"/>
  <c r="BQ162" i="29"/>
  <c r="BR161" i="29"/>
  <c r="BQ161" i="29"/>
  <c r="BR160" i="29"/>
  <c r="BQ160" i="29"/>
  <c r="BR159" i="29"/>
  <c r="BQ159" i="29"/>
  <c r="BR158" i="29"/>
  <c r="BQ158" i="29"/>
  <c r="BR157" i="29"/>
  <c r="BQ157" i="29"/>
  <c r="BR156" i="29"/>
  <c r="BQ156" i="29"/>
  <c r="BR155" i="29"/>
  <c r="BQ155" i="29"/>
  <c r="BR154" i="29"/>
  <c r="BQ154" i="29"/>
  <c r="BR153" i="29"/>
  <c r="BQ153" i="29"/>
  <c r="BR152" i="29"/>
  <c r="BQ152" i="29"/>
  <c r="BR151" i="29"/>
  <c r="BQ151" i="29"/>
  <c r="BR150" i="29"/>
  <c r="BQ150" i="29"/>
  <c r="BR149" i="29"/>
  <c r="BQ149" i="29"/>
  <c r="BR148" i="29"/>
  <c r="BQ148" i="29"/>
  <c r="BR147" i="29"/>
  <c r="BQ147" i="29"/>
  <c r="BR146" i="29"/>
  <c r="BQ146" i="29"/>
  <c r="BR145" i="29"/>
  <c r="BQ145" i="29"/>
  <c r="BR144" i="29"/>
  <c r="BQ144" i="29"/>
  <c r="BR143" i="29"/>
  <c r="BQ143" i="29"/>
  <c r="BR142" i="29"/>
  <c r="BQ142" i="29"/>
  <c r="BR141" i="29"/>
  <c r="BQ141" i="29"/>
  <c r="BR140" i="29"/>
  <c r="BQ140" i="29"/>
  <c r="BR139" i="29"/>
  <c r="BQ139" i="29"/>
  <c r="BR138" i="29"/>
  <c r="BQ138" i="29"/>
  <c r="BR137" i="29"/>
  <c r="BQ137" i="29"/>
  <c r="BR136" i="29"/>
  <c r="BQ136" i="29"/>
  <c r="BR135" i="29"/>
  <c r="BQ135" i="29"/>
  <c r="BR134" i="29"/>
  <c r="BQ134" i="29"/>
  <c r="BR133" i="29"/>
  <c r="BQ133" i="29"/>
  <c r="BR132" i="29"/>
  <c r="BQ132" i="29"/>
  <c r="BR131" i="29"/>
  <c r="BQ131" i="29"/>
  <c r="BR130" i="29"/>
  <c r="BQ130" i="29"/>
  <c r="BR129" i="29"/>
  <c r="BQ129" i="29"/>
  <c r="BR128" i="29"/>
  <c r="BQ128" i="29"/>
  <c r="BR127" i="29"/>
  <c r="BQ127" i="29"/>
  <c r="BR126" i="29"/>
  <c r="BQ126" i="29"/>
  <c r="BR125" i="29"/>
  <c r="BQ125" i="29"/>
  <c r="BR124" i="29"/>
  <c r="BQ124" i="29"/>
  <c r="BR123" i="29"/>
  <c r="BQ123" i="29"/>
  <c r="BR122" i="29"/>
  <c r="BQ122" i="29"/>
  <c r="BR121" i="29"/>
  <c r="BQ121" i="29"/>
  <c r="BR120" i="29"/>
  <c r="BQ120" i="29"/>
  <c r="BR119" i="29"/>
  <c r="BQ119" i="29"/>
  <c r="BR118" i="29"/>
  <c r="BQ118" i="29"/>
  <c r="BR117" i="29"/>
  <c r="BQ117" i="29"/>
  <c r="BR116" i="29"/>
  <c r="BQ116" i="29"/>
  <c r="BR115" i="29"/>
  <c r="BQ115" i="29"/>
  <c r="BR114" i="29"/>
  <c r="BQ114" i="29"/>
  <c r="BR113" i="29"/>
  <c r="BQ113" i="29"/>
  <c r="BR112" i="29"/>
  <c r="BQ112" i="29"/>
  <c r="BR111" i="29"/>
  <c r="BQ111" i="29"/>
  <c r="BR110" i="29"/>
  <c r="BQ110" i="29"/>
  <c r="BR109" i="29"/>
  <c r="BQ109" i="29"/>
  <c r="BR108" i="29"/>
  <c r="BQ108" i="29"/>
  <c r="BR107" i="29"/>
  <c r="BQ107" i="29"/>
  <c r="BR106" i="29"/>
  <c r="BQ106" i="29"/>
  <c r="BR105" i="29"/>
  <c r="BQ105" i="29"/>
  <c r="BR100" i="29"/>
  <c r="BQ100" i="29"/>
  <c r="BR99" i="29"/>
  <c r="BQ99" i="29"/>
  <c r="BR98" i="29"/>
  <c r="BQ98" i="29"/>
  <c r="BR97" i="29"/>
  <c r="BQ97" i="29"/>
  <c r="BR96" i="29"/>
  <c r="BQ96" i="29"/>
  <c r="F7" i="29"/>
  <c r="CT230" i="29"/>
  <c r="CT229" i="29"/>
  <c r="CT228" i="29"/>
  <c r="CT227" i="29"/>
  <c r="CT226" i="29"/>
  <c r="CT225" i="29"/>
  <c r="CT224" i="29"/>
  <c r="CT223" i="29"/>
  <c r="CT222" i="29"/>
  <c r="CT221" i="29"/>
  <c r="CT220" i="29"/>
  <c r="CT219" i="29"/>
  <c r="CT218" i="29"/>
  <c r="CT217" i="29"/>
  <c r="CT216" i="29"/>
  <c r="CT215" i="29"/>
  <c r="CT214" i="29"/>
  <c r="CT213" i="29"/>
  <c r="CT212" i="29"/>
  <c r="CT211" i="29"/>
  <c r="CT210" i="29"/>
  <c r="CT209" i="29"/>
  <c r="CT208" i="29"/>
  <c r="CT207" i="29"/>
  <c r="CT206" i="29"/>
  <c r="CT205" i="29"/>
  <c r="CT204" i="29"/>
  <c r="CT203" i="29"/>
  <c r="CT202" i="29"/>
  <c r="CT201" i="29"/>
  <c r="CT200" i="29"/>
  <c r="CT199" i="29"/>
  <c r="CT198" i="29"/>
  <c r="CT197" i="29"/>
  <c r="CT196" i="29"/>
  <c r="CT195" i="29"/>
  <c r="CT194" i="29"/>
  <c r="CT193" i="29"/>
  <c r="CT192" i="29"/>
  <c r="CT191" i="29"/>
  <c r="CT190" i="29"/>
  <c r="CT189" i="29"/>
  <c r="CT188" i="29"/>
  <c r="CT187" i="29"/>
  <c r="CT186" i="29"/>
  <c r="CT185" i="29"/>
  <c r="CT184" i="29"/>
  <c r="CT183" i="29"/>
  <c r="CT182" i="29"/>
  <c r="CT181" i="29"/>
  <c r="CT180" i="29"/>
  <c r="CT179" i="29"/>
  <c r="CT178" i="29"/>
  <c r="CT177" i="29"/>
  <c r="CT176" i="29"/>
  <c r="CT175" i="29"/>
  <c r="CT174" i="29"/>
  <c r="CT173" i="29"/>
  <c r="CT172" i="29"/>
  <c r="CT171" i="29"/>
  <c r="CT170" i="29"/>
  <c r="CT169" i="29"/>
  <c r="CT168" i="29"/>
  <c r="CT167" i="29"/>
  <c r="CT166" i="29"/>
  <c r="CT165" i="29"/>
  <c r="CT164" i="29"/>
  <c r="CT163" i="29"/>
  <c r="CT162" i="29"/>
  <c r="CT161" i="29"/>
  <c r="CT160" i="29"/>
  <c r="CT159" i="29"/>
  <c r="CT158" i="29"/>
  <c r="CT157" i="29"/>
  <c r="CT156" i="29"/>
  <c r="CT155" i="29"/>
  <c r="CT154" i="29"/>
  <c r="CT153" i="29"/>
  <c r="CT152" i="29"/>
  <c r="CT151" i="29"/>
  <c r="CT150" i="29"/>
  <c r="CT149" i="29"/>
  <c r="CT148" i="29"/>
  <c r="CT147" i="29"/>
  <c r="CT146" i="29"/>
  <c r="CT145" i="29"/>
  <c r="CT144" i="29"/>
  <c r="CT143" i="29"/>
  <c r="CT142" i="29"/>
  <c r="CT141" i="29"/>
  <c r="CT140" i="29"/>
  <c r="CT139" i="29"/>
  <c r="CT138" i="29"/>
  <c r="CT137" i="29"/>
  <c r="CT136" i="29"/>
  <c r="CT135" i="29"/>
  <c r="CT134" i="29"/>
  <c r="CT133" i="29"/>
  <c r="CT132" i="29"/>
  <c r="CT131" i="29"/>
  <c r="CT130" i="29"/>
  <c r="CT129" i="29"/>
  <c r="CT128" i="29"/>
  <c r="CT127" i="29"/>
  <c r="CT126" i="29"/>
  <c r="CT125" i="29"/>
  <c r="CT124" i="29"/>
  <c r="CT123" i="29"/>
  <c r="CT122" i="29"/>
  <c r="CT121" i="29"/>
  <c r="CT120" i="29"/>
  <c r="CT119" i="29"/>
  <c r="CT118" i="29"/>
  <c r="CT117" i="29"/>
  <c r="CT116" i="29"/>
  <c r="CT115" i="29"/>
  <c r="CT114" i="29"/>
  <c r="CT113" i="29"/>
  <c r="CT112" i="29"/>
  <c r="CT111" i="29"/>
  <c r="CT110" i="29"/>
  <c r="CT109" i="29"/>
  <c r="CT108" i="29"/>
  <c r="CT107" i="29"/>
  <c r="CT106" i="29"/>
  <c r="CT105" i="29"/>
  <c r="CT104" i="29"/>
  <c r="CT103" i="29"/>
  <c r="CT102" i="29"/>
  <c r="CT101" i="29"/>
  <c r="CT100" i="29"/>
  <c r="CT99" i="29"/>
  <c r="CT98" i="29"/>
  <c r="CT97" i="29"/>
  <c r="CT96" i="29"/>
  <c r="CT95" i="29"/>
  <c r="CT94" i="29"/>
  <c r="CT93" i="29"/>
  <c r="CT92" i="29"/>
  <c r="CT91" i="29"/>
  <c r="CT90" i="29"/>
  <c r="CT89" i="29"/>
  <c r="CT88" i="29"/>
  <c r="CT87" i="29"/>
  <c r="CT86" i="29"/>
  <c r="CT85" i="29"/>
  <c r="CT84" i="29"/>
  <c r="CT83" i="29"/>
  <c r="CT82" i="29"/>
  <c r="CT81" i="29"/>
  <c r="CT80" i="29"/>
  <c r="CT79" i="29"/>
  <c r="CT78" i="29"/>
  <c r="CT77" i="29"/>
  <c r="CT76" i="29"/>
  <c r="CT75" i="29"/>
  <c r="CT74" i="29"/>
  <c r="CT73" i="29"/>
  <c r="CT72" i="29"/>
  <c r="CT71" i="29"/>
  <c r="CT70" i="29"/>
  <c r="CT69" i="29"/>
  <c r="CT68" i="29"/>
  <c r="CT67" i="29"/>
  <c r="CT66" i="29"/>
  <c r="CT65" i="29"/>
  <c r="CT64" i="29"/>
  <c r="CT63" i="29"/>
  <c r="CT62" i="29"/>
  <c r="CT61" i="29"/>
  <c r="CT60" i="29"/>
  <c r="CT59" i="29"/>
  <c r="CT58" i="29"/>
  <c r="CT57" i="29"/>
  <c r="CT56" i="29"/>
  <c r="CT55" i="29"/>
  <c r="CT54" i="29"/>
  <c r="CT53" i="29"/>
  <c r="CT52" i="29"/>
  <c r="CT51" i="29"/>
  <c r="CT50" i="29"/>
  <c r="CT49" i="29"/>
  <c r="CT48" i="29"/>
  <c r="CT47" i="29"/>
  <c r="CT46" i="29"/>
  <c r="CT45" i="29"/>
  <c r="CT44" i="29"/>
  <c r="CT43" i="29"/>
  <c r="CT42" i="29"/>
  <c r="CT41" i="29"/>
  <c r="CT40" i="29"/>
  <c r="CT39" i="29"/>
  <c r="CT38" i="29"/>
  <c r="CT37" i="29"/>
  <c r="CT36" i="29"/>
  <c r="CT35" i="29"/>
  <c r="CT34" i="29"/>
  <c r="CT33" i="29"/>
  <c r="CT32" i="29"/>
  <c r="CS230" i="29"/>
  <c r="CS229" i="29"/>
  <c r="CS228" i="29"/>
  <c r="CS227" i="29"/>
  <c r="CS226" i="29"/>
  <c r="CS225" i="29"/>
  <c r="CS224" i="29"/>
  <c r="CS223" i="29"/>
  <c r="CS222" i="29"/>
  <c r="CS221" i="29"/>
  <c r="CS220" i="29"/>
  <c r="CS219" i="29"/>
  <c r="CS218" i="29"/>
  <c r="CS217" i="29"/>
  <c r="CS216" i="29"/>
  <c r="CS215" i="29"/>
  <c r="CS214" i="29"/>
  <c r="CS213" i="29"/>
  <c r="CS212" i="29"/>
  <c r="CS211" i="29"/>
  <c r="CS210" i="29"/>
  <c r="CS209" i="29"/>
  <c r="CS208" i="29"/>
  <c r="CS207" i="29"/>
  <c r="CS206" i="29"/>
  <c r="CS205" i="29"/>
  <c r="CS204" i="29"/>
  <c r="CS203" i="29"/>
  <c r="CS202" i="29"/>
  <c r="CS201" i="29"/>
  <c r="CS200" i="29"/>
  <c r="CS199" i="29"/>
  <c r="CS198" i="29"/>
  <c r="CS197" i="29"/>
  <c r="CS196" i="29"/>
  <c r="CS195" i="29"/>
  <c r="CS194" i="29"/>
  <c r="CS193" i="29"/>
  <c r="CS192" i="29"/>
  <c r="CS191" i="29"/>
  <c r="CS190" i="29"/>
  <c r="CS189" i="29"/>
  <c r="CS188" i="29"/>
  <c r="CS187" i="29"/>
  <c r="CS186" i="29"/>
  <c r="CS185" i="29"/>
  <c r="CS184" i="29"/>
  <c r="CS183" i="29"/>
  <c r="CS182" i="29"/>
  <c r="CS181" i="29"/>
  <c r="CS180" i="29"/>
  <c r="CS179" i="29"/>
  <c r="CS178" i="29"/>
  <c r="CS177" i="29"/>
  <c r="CS176" i="29"/>
  <c r="CS175" i="29"/>
  <c r="CS174" i="29"/>
  <c r="CS173" i="29"/>
  <c r="CS172" i="29"/>
  <c r="CS171" i="29"/>
  <c r="CS170" i="29"/>
  <c r="CS169" i="29"/>
  <c r="CS168" i="29"/>
  <c r="CS167" i="29"/>
  <c r="CS166" i="29"/>
  <c r="CS165" i="29"/>
  <c r="CS164" i="29"/>
  <c r="CS163" i="29"/>
  <c r="CS162" i="29"/>
  <c r="CS161" i="29"/>
  <c r="CS160" i="29"/>
  <c r="CS159" i="29"/>
  <c r="CS158" i="29"/>
  <c r="CS157" i="29"/>
  <c r="CS156" i="29"/>
  <c r="CS155" i="29"/>
  <c r="CS154" i="29"/>
  <c r="CS153" i="29"/>
  <c r="CS152" i="29"/>
  <c r="CS151" i="29"/>
  <c r="CS150" i="29"/>
  <c r="CS149" i="29"/>
  <c r="CS148" i="29"/>
  <c r="CS147" i="29"/>
  <c r="CS146" i="29"/>
  <c r="CS145" i="29"/>
  <c r="CS144" i="29"/>
  <c r="CS143" i="29"/>
  <c r="CS142" i="29"/>
  <c r="CS141" i="29"/>
  <c r="CS140" i="29"/>
  <c r="CS139" i="29"/>
  <c r="CS138" i="29"/>
  <c r="CS137" i="29"/>
  <c r="CS136" i="29"/>
  <c r="CS135" i="29"/>
  <c r="CS134" i="29"/>
  <c r="CS133" i="29"/>
  <c r="CS132" i="29"/>
  <c r="CS131" i="29"/>
  <c r="CS130" i="29"/>
  <c r="CS129" i="29"/>
  <c r="CS128" i="29"/>
  <c r="CS127" i="29"/>
  <c r="CS126" i="29"/>
  <c r="CS125" i="29"/>
  <c r="CS124" i="29"/>
  <c r="CS123" i="29"/>
  <c r="CS122" i="29"/>
  <c r="CS121" i="29"/>
  <c r="CS120" i="29"/>
  <c r="CS119" i="29"/>
  <c r="CS118" i="29"/>
  <c r="CS117" i="29"/>
  <c r="CS116" i="29"/>
  <c r="CS115" i="29"/>
  <c r="CS114" i="29"/>
  <c r="CS113" i="29"/>
  <c r="CS112" i="29"/>
  <c r="CS111" i="29"/>
  <c r="CS110" i="29"/>
  <c r="CS109" i="29"/>
  <c r="CS108" i="29"/>
  <c r="CS107" i="29"/>
  <c r="CS106" i="29"/>
  <c r="CS105" i="29"/>
  <c r="CS104" i="29"/>
  <c r="CS103" i="29"/>
  <c r="CS102" i="29"/>
  <c r="CS101" i="29"/>
  <c r="CS100" i="29"/>
  <c r="CS99" i="29"/>
  <c r="CS98" i="29"/>
  <c r="CS97" i="29"/>
  <c r="CS96" i="29"/>
  <c r="CS95" i="29"/>
  <c r="CS94" i="29"/>
  <c r="CS93" i="29"/>
  <c r="CS92" i="29"/>
  <c r="CS91" i="29"/>
  <c r="CS90" i="29"/>
  <c r="CS89" i="29"/>
  <c r="CS88" i="29"/>
  <c r="CS87" i="29"/>
  <c r="CS86" i="29"/>
  <c r="CS85" i="29"/>
  <c r="CS84" i="29"/>
  <c r="CS83" i="29"/>
  <c r="CS82" i="29"/>
  <c r="CS81" i="29"/>
  <c r="CS80" i="29"/>
  <c r="CS79" i="29"/>
  <c r="CS78" i="29"/>
  <c r="CS77" i="29"/>
  <c r="CS76" i="29"/>
  <c r="CS75" i="29"/>
  <c r="CS74" i="29"/>
  <c r="CS73" i="29"/>
  <c r="CS72" i="29"/>
  <c r="CS71" i="29"/>
  <c r="CS70" i="29"/>
  <c r="CS69" i="29"/>
  <c r="CS68" i="29"/>
  <c r="CS67" i="29"/>
  <c r="CS66" i="29"/>
  <c r="CS65" i="29"/>
  <c r="CS64" i="29"/>
  <c r="CS63" i="29"/>
  <c r="CS62" i="29"/>
  <c r="CS61" i="29"/>
  <c r="CS60" i="29"/>
  <c r="CS59" i="29"/>
  <c r="CS58" i="29"/>
  <c r="CS57" i="29"/>
  <c r="CS56" i="29"/>
  <c r="CS55" i="29"/>
  <c r="CS54" i="29"/>
  <c r="CS53" i="29"/>
  <c r="CS52" i="29"/>
  <c r="CS51" i="29"/>
  <c r="CS50" i="29"/>
  <c r="CS49" i="29"/>
  <c r="CS48" i="29"/>
  <c r="CS47" i="29"/>
  <c r="CS46" i="29"/>
  <c r="CS45" i="29"/>
  <c r="CS44" i="29"/>
  <c r="CS43" i="29"/>
  <c r="CS42" i="29"/>
  <c r="CS41" i="29"/>
  <c r="CS40" i="29"/>
  <c r="CS39" i="29"/>
  <c r="CS38" i="29"/>
  <c r="CS37" i="29"/>
  <c r="CS36" i="29"/>
  <c r="CS35" i="29"/>
  <c r="CS34" i="29"/>
  <c r="CS33" i="29"/>
  <c r="CS32" i="29"/>
  <c r="CS31" i="29"/>
  <c r="CP31" i="29"/>
  <c r="CJ31" i="29"/>
  <c r="CG31" i="29"/>
  <c r="CP230" i="29" l="1"/>
  <c r="CP229" i="29"/>
  <c r="CP228" i="29"/>
  <c r="CP227" i="29"/>
  <c r="CP226" i="29"/>
  <c r="CP225" i="29"/>
  <c r="CP224" i="29"/>
  <c r="CP223" i="29"/>
  <c r="CP222" i="29"/>
  <c r="CP221" i="29"/>
  <c r="CP220" i="29"/>
  <c r="CP219" i="29"/>
  <c r="CP218" i="29"/>
  <c r="CP217" i="29"/>
  <c r="CP216" i="29"/>
  <c r="CP215" i="29"/>
  <c r="CP214" i="29"/>
  <c r="CP213" i="29"/>
  <c r="CP212" i="29"/>
  <c r="CP211" i="29"/>
  <c r="CP210" i="29"/>
  <c r="CP209" i="29"/>
  <c r="CP208" i="29"/>
  <c r="CP207" i="29"/>
  <c r="CP206" i="29"/>
  <c r="CP205" i="29"/>
  <c r="CP204" i="29"/>
  <c r="CP203" i="29"/>
  <c r="CP202" i="29"/>
  <c r="CP201" i="29"/>
  <c r="CP200" i="29"/>
  <c r="CP199" i="29"/>
  <c r="CP198" i="29"/>
  <c r="CP197" i="29"/>
  <c r="CP196" i="29"/>
  <c r="CP195" i="29"/>
  <c r="CP194" i="29"/>
  <c r="CP193" i="29"/>
  <c r="CP192" i="29"/>
  <c r="CP191" i="29"/>
  <c r="CP190" i="29"/>
  <c r="CP189" i="29"/>
  <c r="CP188" i="29"/>
  <c r="CP187" i="29"/>
  <c r="CP186" i="29"/>
  <c r="CP185" i="29"/>
  <c r="CP184" i="29"/>
  <c r="CP183" i="29"/>
  <c r="CP182" i="29"/>
  <c r="CP181" i="29"/>
  <c r="CP180" i="29"/>
  <c r="CP179" i="29"/>
  <c r="CP178" i="29"/>
  <c r="CP177" i="29"/>
  <c r="CP176" i="29"/>
  <c r="CP175" i="29"/>
  <c r="CP174" i="29"/>
  <c r="CP173" i="29"/>
  <c r="CP172" i="29"/>
  <c r="CP171" i="29"/>
  <c r="CP170" i="29"/>
  <c r="CP169" i="29"/>
  <c r="CP168" i="29"/>
  <c r="CP167" i="29"/>
  <c r="CP166" i="29"/>
  <c r="CP165" i="29"/>
  <c r="CP164" i="29"/>
  <c r="CP163" i="29"/>
  <c r="CP162" i="29"/>
  <c r="CP161" i="29"/>
  <c r="CP160" i="29"/>
  <c r="CP159" i="29"/>
  <c r="CP158" i="29"/>
  <c r="CP157" i="29"/>
  <c r="CP156" i="29"/>
  <c r="CP155" i="29"/>
  <c r="CP154" i="29"/>
  <c r="CP153" i="29"/>
  <c r="CP152" i="29"/>
  <c r="CP151" i="29"/>
  <c r="CP150" i="29"/>
  <c r="CP149" i="29"/>
  <c r="CP148" i="29"/>
  <c r="CP147" i="29"/>
  <c r="CP146" i="29"/>
  <c r="CP145" i="29"/>
  <c r="CP144" i="29"/>
  <c r="CP143" i="29"/>
  <c r="CP142" i="29"/>
  <c r="CP141" i="29"/>
  <c r="CP140" i="29"/>
  <c r="CP139" i="29"/>
  <c r="CP138" i="29"/>
  <c r="CP137" i="29"/>
  <c r="CP136" i="29"/>
  <c r="CP135" i="29"/>
  <c r="CP134" i="29"/>
  <c r="CP133" i="29"/>
  <c r="CP132" i="29"/>
  <c r="CP131" i="29"/>
  <c r="CP130" i="29"/>
  <c r="CP129" i="29"/>
  <c r="CP128" i="29"/>
  <c r="CP127" i="29"/>
  <c r="CP126" i="29"/>
  <c r="CP125" i="29"/>
  <c r="CP124" i="29"/>
  <c r="CP123" i="29"/>
  <c r="CP122" i="29"/>
  <c r="CP121" i="29"/>
  <c r="CP120" i="29"/>
  <c r="CP119" i="29"/>
  <c r="CP118" i="29"/>
  <c r="CP117" i="29"/>
  <c r="CP116" i="29"/>
  <c r="CP115" i="29"/>
  <c r="CP114" i="29"/>
  <c r="CP113" i="29"/>
  <c r="CP112" i="29"/>
  <c r="CP111" i="29"/>
  <c r="CP110" i="29"/>
  <c r="CP109" i="29"/>
  <c r="CP108" i="29"/>
  <c r="CP107" i="29"/>
  <c r="CP106" i="29"/>
  <c r="CP105" i="29"/>
  <c r="CP104" i="29"/>
  <c r="CP103" i="29"/>
  <c r="BR103" i="29" s="1"/>
  <c r="BQ103" i="29" s="1"/>
  <c r="CP102" i="29"/>
  <c r="CP101" i="29"/>
  <c r="CP100" i="29"/>
  <c r="CP99" i="29"/>
  <c r="CP98" i="29"/>
  <c r="CP97" i="29"/>
  <c r="CP96" i="29"/>
  <c r="CP95" i="29"/>
  <c r="CP94" i="29"/>
  <c r="CP93" i="29"/>
  <c r="CP92" i="29"/>
  <c r="CP91" i="29"/>
  <c r="CP90" i="29"/>
  <c r="CP89" i="29"/>
  <c r="CP88" i="29"/>
  <c r="CP87" i="29"/>
  <c r="CP86" i="29"/>
  <c r="CP85" i="29"/>
  <c r="CP84" i="29"/>
  <c r="CP83" i="29"/>
  <c r="CP82" i="29"/>
  <c r="CP81" i="29"/>
  <c r="CP80" i="29"/>
  <c r="CP79" i="29"/>
  <c r="CP78" i="29"/>
  <c r="CP77" i="29"/>
  <c r="CP76" i="29"/>
  <c r="CP75" i="29"/>
  <c r="CP74" i="29"/>
  <c r="CP73" i="29"/>
  <c r="CP72" i="29"/>
  <c r="CP71" i="29"/>
  <c r="CP70" i="29"/>
  <c r="CP69" i="29"/>
  <c r="CP68" i="29"/>
  <c r="CP67" i="29"/>
  <c r="CP66" i="29"/>
  <c r="CP65" i="29"/>
  <c r="CP64" i="29"/>
  <c r="CP63" i="29"/>
  <c r="CP62" i="29"/>
  <c r="CP61" i="29"/>
  <c r="CP60" i="29"/>
  <c r="CP59" i="29"/>
  <c r="CP58" i="29"/>
  <c r="CP57" i="29"/>
  <c r="CP56" i="29"/>
  <c r="CP55" i="29"/>
  <c r="CP54" i="29"/>
  <c r="CP53" i="29"/>
  <c r="CP52" i="29"/>
  <c r="CP51" i="29"/>
  <c r="CP50" i="29"/>
  <c r="CP49" i="29"/>
  <c r="CP48" i="29"/>
  <c r="CP47" i="29"/>
  <c r="CP46" i="29"/>
  <c r="CP45" i="29"/>
  <c r="CP44" i="29"/>
  <c r="CP43" i="29"/>
  <c r="CP42" i="29"/>
  <c r="CP41" i="29"/>
  <c r="CP40" i="29"/>
  <c r="CP39" i="29"/>
  <c r="CP38" i="29"/>
  <c r="CP37" i="29"/>
  <c r="CP36" i="29"/>
  <c r="CP35" i="29"/>
  <c r="CP34" i="29"/>
  <c r="CP33" i="29"/>
  <c r="CP32" i="29"/>
  <c r="CR232" i="29"/>
  <c r="CO232" i="29" s="1"/>
  <c r="CQ232" i="29"/>
  <c r="CN232" i="29" s="1"/>
  <c r="CR231" i="29"/>
  <c r="CO231" i="29" s="1"/>
  <c r="CQ231" i="29"/>
  <c r="CN231" i="29" s="1"/>
  <c r="CR230" i="29"/>
  <c r="CO230" i="29" s="1"/>
  <c r="CQ230" i="29"/>
  <c r="CN230" i="29" s="1"/>
  <c r="BO230" i="29" s="1"/>
  <c r="CI230" i="29"/>
  <c r="CH230" i="29"/>
  <c r="CM230" i="29"/>
  <c r="CL230" i="29"/>
  <c r="CK230" i="29"/>
  <c r="CJ230" i="29"/>
  <c r="CG230" i="29"/>
  <c r="CF230" i="29"/>
  <c r="CE230" i="29"/>
  <c r="CD230" i="29"/>
  <c r="BV230" i="29"/>
  <c r="BU230" i="29"/>
  <c r="BP230" i="29"/>
  <c r="CR229" i="29"/>
  <c r="CO229" i="29" s="1"/>
  <c r="CQ229" i="29"/>
  <c r="CN229" i="29" s="1"/>
  <c r="BO229" i="29" s="1"/>
  <c r="CI229" i="29"/>
  <c r="CH229" i="29"/>
  <c r="CM229" i="29"/>
  <c r="CL229" i="29"/>
  <c r="CK229" i="29"/>
  <c r="CJ229" i="29"/>
  <c r="CG229" i="29"/>
  <c r="CF229" i="29"/>
  <c r="CE229" i="29"/>
  <c r="CD229" i="29"/>
  <c r="BV229" i="29"/>
  <c r="BU229" i="29"/>
  <c r="BP229" i="29"/>
  <c r="CR228" i="29"/>
  <c r="CO228" i="29" s="1"/>
  <c r="CQ228" i="29"/>
  <c r="CN228" i="29" s="1"/>
  <c r="BO228" i="29" s="1"/>
  <c r="CI228" i="29"/>
  <c r="CH228" i="29"/>
  <c r="CM228" i="29"/>
  <c r="CL228" i="29"/>
  <c r="CK228" i="29"/>
  <c r="CJ228" i="29"/>
  <c r="CG228" i="29"/>
  <c r="CF228" i="29"/>
  <c r="CE228" i="29"/>
  <c r="CD228" i="29"/>
  <c r="BV228" i="29"/>
  <c r="BU228" i="29"/>
  <c r="BP228" i="29"/>
  <c r="CR227" i="29"/>
  <c r="CO227" i="29" s="1"/>
  <c r="CQ227" i="29"/>
  <c r="CN227" i="29" s="1"/>
  <c r="BO227" i="29" s="1"/>
  <c r="CI227" i="29"/>
  <c r="CH227" i="29"/>
  <c r="CM227" i="29"/>
  <c r="CL227" i="29"/>
  <c r="CK227" i="29"/>
  <c r="CJ227" i="29"/>
  <c r="CG227" i="29"/>
  <c r="CF227" i="29"/>
  <c r="CE227" i="29"/>
  <c r="CD227" i="29"/>
  <c r="BV227" i="29"/>
  <c r="BU227" i="29"/>
  <c r="BP227" i="29"/>
  <c r="CR226" i="29"/>
  <c r="CO226" i="29" s="1"/>
  <c r="CQ226" i="29"/>
  <c r="CN226" i="29" s="1"/>
  <c r="BO226" i="29" s="1"/>
  <c r="CI226" i="29"/>
  <c r="CH226" i="29"/>
  <c r="CM226" i="29"/>
  <c r="CL226" i="29"/>
  <c r="CK226" i="29"/>
  <c r="CJ226" i="29"/>
  <c r="CG226" i="29"/>
  <c r="CF226" i="29"/>
  <c r="CE226" i="29"/>
  <c r="CD226" i="29"/>
  <c r="BV226" i="29"/>
  <c r="BU226" i="29"/>
  <c r="BP226" i="29"/>
  <c r="CR225" i="29"/>
  <c r="CO225" i="29" s="1"/>
  <c r="CQ225" i="29"/>
  <c r="CN225" i="29" s="1"/>
  <c r="BO225" i="29" s="1"/>
  <c r="CI225" i="29"/>
  <c r="CH225" i="29"/>
  <c r="CM225" i="29"/>
  <c r="CL225" i="29"/>
  <c r="CK225" i="29"/>
  <c r="CJ225" i="29"/>
  <c r="CG225" i="29"/>
  <c r="CF225" i="29"/>
  <c r="CE225" i="29"/>
  <c r="CD225" i="29"/>
  <c r="BV225" i="29"/>
  <c r="BU225" i="29"/>
  <c r="BP225" i="29"/>
  <c r="CR224" i="29"/>
  <c r="CO224" i="29" s="1"/>
  <c r="CQ224" i="29"/>
  <c r="CN224" i="29" s="1"/>
  <c r="BO224" i="29" s="1"/>
  <c r="CI224" i="29"/>
  <c r="CH224" i="29"/>
  <c r="CM224" i="29"/>
  <c r="CL224" i="29"/>
  <c r="CK224" i="29"/>
  <c r="CJ224" i="29"/>
  <c r="CG224" i="29"/>
  <c r="CF224" i="29"/>
  <c r="CE224" i="29"/>
  <c r="CD224" i="29"/>
  <c r="BV224" i="29"/>
  <c r="BU224" i="29"/>
  <c r="BP224" i="29"/>
  <c r="CR223" i="29"/>
  <c r="CO223" i="29" s="1"/>
  <c r="CQ223" i="29"/>
  <c r="CN223" i="29" s="1"/>
  <c r="BO223" i="29" s="1"/>
  <c r="CI223" i="29"/>
  <c r="CH223" i="29"/>
  <c r="CM223" i="29"/>
  <c r="CL223" i="29"/>
  <c r="CK223" i="29"/>
  <c r="CJ223" i="29"/>
  <c r="CG223" i="29"/>
  <c r="CF223" i="29"/>
  <c r="CE223" i="29"/>
  <c r="CD223" i="29"/>
  <c r="BV223" i="29"/>
  <c r="BU223" i="29"/>
  <c r="BP223" i="29"/>
  <c r="CR222" i="29"/>
  <c r="CO222" i="29" s="1"/>
  <c r="CQ222" i="29"/>
  <c r="CN222" i="29" s="1"/>
  <c r="BO222" i="29" s="1"/>
  <c r="CI222" i="29"/>
  <c r="CH222" i="29"/>
  <c r="CM222" i="29"/>
  <c r="CL222" i="29"/>
  <c r="CK222" i="29"/>
  <c r="CJ222" i="29"/>
  <c r="CG222" i="29"/>
  <c r="CF222" i="29"/>
  <c r="CE222" i="29"/>
  <c r="CD222" i="29"/>
  <c r="BV222" i="29"/>
  <c r="BU222" i="29"/>
  <c r="BP222" i="29"/>
  <c r="CR221" i="29"/>
  <c r="CO221" i="29" s="1"/>
  <c r="CQ221" i="29"/>
  <c r="CN221" i="29" s="1"/>
  <c r="BO221" i="29" s="1"/>
  <c r="CI221" i="29"/>
  <c r="CH221" i="29"/>
  <c r="CM221" i="29"/>
  <c r="CL221" i="29"/>
  <c r="CK221" i="29"/>
  <c r="CJ221" i="29"/>
  <c r="CG221" i="29"/>
  <c r="CF221" i="29"/>
  <c r="CE221" i="29"/>
  <c r="CD221" i="29"/>
  <c r="BV221" i="29"/>
  <c r="BU221" i="29"/>
  <c r="BP221" i="29"/>
  <c r="CR220" i="29"/>
  <c r="CO220" i="29" s="1"/>
  <c r="CQ220" i="29"/>
  <c r="CN220" i="29" s="1"/>
  <c r="BO220" i="29" s="1"/>
  <c r="CI220" i="29"/>
  <c r="CH220" i="29"/>
  <c r="CM220" i="29"/>
  <c r="CL220" i="29"/>
  <c r="CK220" i="29"/>
  <c r="CJ220" i="29"/>
  <c r="CG220" i="29"/>
  <c r="CF220" i="29"/>
  <c r="CE220" i="29"/>
  <c r="CD220" i="29"/>
  <c r="BV220" i="29"/>
  <c r="BU220" i="29"/>
  <c r="BP220" i="29"/>
  <c r="CR219" i="29"/>
  <c r="CO219" i="29" s="1"/>
  <c r="CQ219" i="29"/>
  <c r="CN219" i="29" s="1"/>
  <c r="BO219" i="29" s="1"/>
  <c r="CI219" i="29"/>
  <c r="CH219" i="29"/>
  <c r="CM219" i="29"/>
  <c r="CL219" i="29"/>
  <c r="CK219" i="29"/>
  <c r="CJ219" i="29"/>
  <c r="CG219" i="29"/>
  <c r="CF219" i="29"/>
  <c r="CE219" i="29"/>
  <c r="CD219" i="29"/>
  <c r="BV219" i="29"/>
  <c r="BU219" i="29"/>
  <c r="BP219" i="29"/>
  <c r="CR218" i="29"/>
  <c r="CO218" i="29" s="1"/>
  <c r="CQ218" i="29"/>
  <c r="CN218" i="29" s="1"/>
  <c r="BO218" i="29" s="1"/>
  <c r="CI218" i="29"/>
  <c r="CH218" i="29"/>
  <c r="CM218" i="29"/>
  <c r="CL218" i="29"/>
  <c r="CK218" i="29"/>
  <c r="CJ218" i="29"/>
  <c r="CG218" i="29"/>
  <c r="CF218" i="29"/>
  <c r="CE218" i="29"/>
  <c r="CD218" i="29"/>
  <c r="BV218" i="29"/>
  <c r="BU218" i="29"/>
  <c r="BP218" i="29"/>
  <c r="CR217" i="29"/>
  <c r="CO217" i="29" s="1"/>
  <c r="CQ217" i="29"/>
  <c r="CN217" i="29" s="1"/>
  <c r="BO217" i="29" s="1"/>
  <c r="CI217" i="29"/>
  <c r="CH217" i="29"/>
  <c r="CM217" i="29"/>
  <c r="CL217" i="29"/>
  <c r="CK217" i="29"/>
  <c r="CJ217" i="29"/>
  <c r="CG217" i="29"/>
  <c r="CF217" i="29"/>
  <c r="CE217" i="29"/>
  <c r="CD217" i="29"/>
  <c r="BV217" i="29"/>
  <c r="BU217" i="29"/>
  <c r="BP217" i="29"/>
  <c r="CR216" i="29"/>
  <c r="CO216" i="29" s="1"/>
  <c r="CQ216" i="29"/>
  <c r="CN216" i="29" s="1"/>
  <c r="BO216" i="29" s="1"/>
  <c r="CI216" i="29"/>
  <c r="CH216" i="29"/>
  <c r="CM216" i="29"/>
  <c r="CL216" i="29"/>
  <c r="CK216" i="29"/>
  <c r="CJ216" i="29"/>
  <c r="CG216" i="29"/>
  <c r="CF216" i="29"/>
  <c r="CE216" i="29"/>
  <c r="CD216" i="29"/>
  <c r="BV216" i="29"/>
  <c r="BU216" i="29"/>
  <c r="BP216" i="29"/>
  <c r="CR215" i="29"/>
  <c r="CO215" i="29" s="1"/>
  <c r="CQ215" i="29"/>
  <c r="CN215" i="29" s="1"/>
  <c r="BO215" i="29" s="1"/>
  <c r="CI215" i="29"/>
  <c r="CH215" i="29"/>
  <c r="CM215" i="29"/>
  <c r="CL215" i="29"/>
  <c r="CK215" i="29"/>
  <c r="CJ215" i="29"/>
  <c r="CG215" i="29"/>
  <c r="CF215" i="29"/>
  <c r="CE215" i="29"/>
  <c r="CD215" i="29"/>
  <c r="BV215" i="29"/>
  <c r="BU215" i="29"/>
  <c r="BP215" i="29"/>
  <c r="CR214" i="29"/>
  <c r="CO214" i="29" s="1"/>
  <c r="CQ214" i="29"/>
  <c r="CN214" i="29" s="1"/>
  <c r="BO214" i="29" s="1"/>
  <c r="CI214" i="29"/>
  <c r="CH214" i="29"/>
  <c r="CM214" i="29"/>
  <c r="CL214" i="29"/>
  <c r="CK214" i="29"/>
  <c r="CJ214" i="29"/>
  <c r="CG214" i="29"/>
  <c r="CF214" i="29"/>
  <c r="CE214" i="29"/>
  <c r="CD214" i="29"/>
  <c r="BV214" i="29"/>
  <c r="BU214" i="29"/>
  <c r="BP214" i="29"/>
  <c r="CR213" i="29"/>
  <c r="CO213" i="29" s="1"/>
  <c r="CQ213" i="29"/>
  <c r="CN213" i="29" s="1"/>
  <c r="BO213" i="29" s="1"/>
  <c r="CI213" i="29"/>
  <c r="CH213" i="29"/>
  <c r="CM213" i="29"/>
  <c r="CL213" i="29"/>
  <c r="CK213" i="29"/>
  <c r="CJ213" i="29"/>
  <c r="CG213" i="29"/>
  <c r="CF213" i="29"/>
  <c r="CE213" i="29"/>
  <c r="CD213" i="29"/>
  <c r="BV213" i="29"/>
  <c r="BU213" i="29"/>
  <c r="BP213" i="29"/>
  <c r="CR212" i="29"/>
  <c r="CO212" i="29" s="1"/>
  <c r="CQ212" i="29"/>
  <c r="CN212" i="29" s="1"/>
  <c r="BO212" i="29" s="1"/>
  <c r="CI212" i="29"/>
  <c r="CH212" i="29"/>
  <c r="CM212" i="29"/>
  <c r="CL212" i="29"/>
  <c r="CK212" i="29"/>
  <c r="CJ212" i="29"/>
  <c r="CG212" i="29"/>
  <c r="CF212" i="29"/>
  <c r="CE212" i="29"/>
  <c r="CD212" i="29"/>
  <c r="BV212" i="29"/>
  <c r="BU212" i="29"/>
  <c r="BP212" i="29"/>
  <c r="CR211" i="29"/>
  <c r="CO211" i="29" s="1"/>
  <c r="CQ211" i="29"/>
  <c r="CN211" i="29" s="1"/>
  <c r="BO211" i="29" s="1"/>
  <c r="CI211" i="29"/>
  <c r="CH211" i="29"/>
  <c r="CM211" i="29"/>
  <c r="CL211" i="29"/>
  <c r="CK211" i="29"/>
  <c r="CJ211" i="29"/>
  <c r="CG211" i="29"/>
  <c r="CF211" i="29"/>
  <c r="CE211" i="29"/>
  <c r="CD211" i="29"/>
  <c r="BV211" i="29"/>
  <c r="BU211" i="29"/>
  <c r="BP211" i="29"/>
  <c r="CR210" i="29"/>
  <c r="CO210" i="29" s="1"/>
  <c r="CQ210" i="29"/>
  <c r="CN210" i="29" s="1"/>
  <c r="BO210" i="29" s="1"/>
  <c r="CI210" i="29"/>
  <c r="CH210" i="29"/>
  <c r="CM210" i="29"/>
  <c r="CL210" i="29"/>
  <c r="CK210" i="29"/>
  <c r="CJ210" i="29"/>
  <c r="CG210" i="29"/>
  <c r="CF210" i="29"/>
  <c r="CE210" i="29"/>
  <c r="CD210" i="29"/>
  <c r="BV210" i="29"/>
  <c r="BU210" i="29"/>
  <c r="BP210" i="29"/>
  <c r="CR209" i="29"/>
  <c r="CO209" i="29" s="1"/>
  <c r="CQ209" i="29"/>
  <c r="CN209" i="29" s="1"/>
  <c r="BO209" i="29" s="1"/>
  <c r="CI209" i="29"/>
  <c r="CH209" i="29"/>
  <c r="CM209" i="29"/>
  <c r="CL209" i="29"/>
  <c r="CK209" i="29"/>
  <c r="CJ209" i="29"/>
  <c r="CG209" i="29"/>
  <c r="CF209" i="29"/>
  <c r="CE209" i="29"/>
  <c r="CD209" i="29"/>
  <c r="BV209" i="29"/>
  <c r="BU209" i="29"/>
  <c r="BP209" i="29"/>
  <c r="CR208" i="29"/>
  <c r="CO208" i="29" s="1"/>
  <c r="CQ208" i="29"/>
  <c r="CN208" i="29" s="1"/>
  <c r="BO208" i="29" s="1"/>
  <c r="CI208" i="29"/>
  <c r="CH208" i="29"/>
  <c r="CM208" i="29"/>
  <c r="CL208" i="29"/>
  <c r="CK208" i="29"/>
  <c r="CJ208" i="29"/>
  <c r="CG208" i="29"/>
  <c r="CF208" i="29"/>
  <c r="CE208" i="29"/>
  <c r="CD208" i="29"/>
  <c r="BV208" i="29"/>
  <c r="BU208" i="29"/>
  <c r="BP208" i="29"/>
  <c r="CR207" i="29"/>
  <c r="CO207" i="29" s="1"/>
  <c r="CQ207" i="29"/>
  <c r="CN207" i="29" s="1"/>
  <c r="BO207" i="29" s="1"/>
  <c r="CI207" i="29"/>
  <c r="CH207" i="29"/>
  <c r="CM207" i="29"/>
  <c r="CL207" i="29"/>
  <c r="CK207" i="29"/>
  <c r="CJ207" i="29"/>
  <c r="CG207" i="29"/>
  <c r="CF207" i="29"/>
  <c r="CE207" i="29"/>
  <c r="CD207" i="29"/>
  <c r="BV207" i="29"/>
  <c r="BU207" i="29"/>
  <c r="BP207" i="29"/>
  <c r="CR206" i="29"/>
  <c r="CO206" i="29" s="1"/>
  <c r="CQ206" i="29"/>
  <c r="CN206" i="29" s="1"/>
  <c r="BO206" i="29" s="1"/>
  <c r="CI206" i="29"/>
  <c r="CH206" i="29"/>
  <c r="CM206" i="29"/>
  <c r="CL206" i="29"/>
  <c r="CK206" i="29"/>
  <c r="CJ206" i="29"/>
  <c r="CG206" i="29"/>
  <c r="CF206" i="29"/>
  <c r="CE206" i="29"/>
  <c r="CD206" i="29"/>
  <c r="BV206" i="29"/>
  <c r="BU206" i="29"/>
  <c r="BP206" i="29"/>
  <c r="CR205" i="29"/>
  <c r="CO205" i="29" s="1"/>
  <c r="CQ205" i="29"/>
  <c r="CN205" i="29" s="1"/>
  <c r="BO205" i="29" s="1"/>
  <c r="CI205" i="29"/>
  <c r="CH205" i="29"/>
  <c r="CM205" i="29"/>
  <c r="CL205" i="29"/>
  <c r="CK205" i="29"/>
  <c r="CJ205" i="29"/>
  <c r="CG205" i="29"/>
  <c r="CF205" i="29"/>
  <c r="CE205" i="29"/>
  <c r="CD205" i="29"/>
  <c r="BV205" i="29"/>
  <c r="BU205" i="29"/>
  <c r="BP205" i="29"/>
  <c r="CR204" i="29"/>
  <c r="CO204" i="29" s="1"/>
  <c r="CQ204" i="29"/>
  <c r="CN204" i="29" s="1"/>
  <c r="BO204" i="29" s="1"/>
  <c r="CI204" i="29"/>
  <c r="CH204" i="29"/>
  <c r="CM204" i="29"/>
  <c r="CL204" i="29"/>
  <c r="CK204" i="29"/>
  <c r="CJ204" i="29"/>
  <c r="CG204" i="29"/>
  <c r="CF204" i="29"/>
  <c r="CE204" i="29"/>
  <c r="CD204" i="29"/>
  <c r="BV204" i="29"/>
  <c r="BU204" i="29"/>
  <c r="BP204" i="29"/>
  <c r="CR203" i="29"/>
  <c r="CO203" i="29" s="1"/>
  <c r="CQ203" i="29"/>
  <c r="CN203" i="29" s="1"/>
  <c r="BO203" i="29" s="1"/>
  <c r="CI203" i="29"/>
  <c r="CH203" i="29"/>
  <c r="CM203" i="29"/>
  <c r="CL203" i="29"/>
  <c r="CK203" i="29"/>
  <c r="CJ203" i="29"/>
  <c r="CG203" i="29"/>
  <c r="CF203" i="29"/>
  <c r="CE203" i="29"/>
  <c r="CD203" i="29"/>
  <c r="BV203" i="29"/>
  <c r="BU203" i="29"/>
  <c r="BP203" i="29"/>
  <c r="CR202" i="29"/>
  <c r="CO202" i="29" s="1"/>
  <c r="CQ202" i="29"/>
  <c r="CN202" i="29" s="1"/>
  <c r="BO202" i="29" s="1"/>
  <c r="CI202" i="29"/>
  <c r="CH202" i="29"/>
  <c r="CM202" i="29"/>
  <c r="CL202" i="29"/>
  <c r="CK202" i="29"/>
  <c r="CJ202" i="29"/>
  <c r="CG202" i="29"/>
  <c r="CF202" i="29"/>
  <c r="CE202" i="29"/>
  <c r="CD202" i="29"/>
  <c r="BV202" i="29"/>
  <c r="BU202" i="29"/>
  <c r="BP202" i="29"/>
  <c r="CR201" i="29"/>
  <c r="CO201" i="29" s="1"/>
  <c r="CQ201" i="29"/>
  <c r="CN201" i="29" s="1"/>
  <c r="BO201" i="29" s="1"/>
  <c r="CI201" i="29"/>
  <c r="CH201" i="29"/>
  <c r="CM201" i="29"/>
  <c r="CL201" i="29"/>
  <c r="CK201" i="29"/>
  <c r="CJ201" i="29"/>
  <c r="CG201" i="29"/>
  <c r="CF201" i="29"/>
  <c r="CE201" i="29"/>
  <c r="CD201" i="29"/>
  <c r="BV201" i="29"/>
  <c r="BU201" i="29"/>
  <c r="BP201" i="29"/>
  <c r="CR200" i="29"/>
  <c r="CO200" i="29" s="1"/>
  <c r="CQ200" i="29"/>
  <c r="CN200" i="29" s="1"/>
  <c r="BO200" i="29" s="1"/>
  <c r="CI200" i="29"/>
  <c r="CH200" i="29"/>
  <c r="CM200" i="29"/>
  <c r="CL200" i="29"/>
  <c r="CK200" i="29"/>
  <c r="CJ200" i="29"/>
  <c r="CG200" i="29"/>
  <c r="CF200" i="29"/>
  <c r="CE200" i="29"/>
  <c r="CD200" i="29"/>
  <c r="BV200" i="29"/>
  <c r="BU200" i="29"/>
  <c r="BP200" i="29"/>
  <c r="CR199" i="29"/>
  <c r="CO199" i="29" s="1"/>
  <c r="CQ199" i="29"/>
  <c r="CN199" i="29" s="1"/>
  <c r="BO199" i="29" s="1"/>
  <c r="CI199" i="29"/>
  <c r="CH199" i="29"/>
  <c r="CM199" i="29"/>
  <c r="CL199" i="29"/>
  <c r="CK199" i="29"/>
  <c r="CJ199" i="29"/>
  <c r="CG199" i="29"/>
  <c r="CF199" i="29"/>
  <c r="CE199" i="29"/>
  <c r="CD199" i="29"/>
  <c r="BV199" i="29"/>
  <c r="BU199" i="29"/>
  <c r="BP199" i="29"/>
  <c r="CR198" i="29"/>
  <c r="CO198" i="29" s="1"/>
  <c r="CQ198" i="29"/>
  <c r="CN198" i="29" s="1"/>
  <c r="BO198" i="29" s="1"/>
  <c r="CI198" i="29"/>
  <c r="CH198" i="29"/>
  <c r="CM198" i="29"/>
  <c r="CL198" i="29"/>
  <c r="CK198" i="29"/>
  <c r="CJ198" i="29"/>
  <c r="CG198" i="29"/>
  <c r="CF198" i="29"/>
  <c r="CE198" i="29"/>
  <c r="CD198" i="29"/>
  <c r="BV198" i="29"/>
  <c r="BU198" i="29"/>
  <c r="BP198" i="29"/>
  <c r="CR197" i="29"/>
  <c r="CO197" i="29" s="1"/>
  <c r="CQ197" i="29"/>
  <c r="CN197" i="29" s="1"/>
  <c r="BO197" i="29" s="1"/>
  <c r="CI197" i="29"/>
  <c r="CH197" i="29"/>
  <c r="CM197" i="29"/>
  <c r="CL197" i="29"/>
  <c r="CK197" i="29"/>
  <c r="CJ197" i="29"/>
  <c r="CG197" i="29"/>
  <c r="CF197" i="29"/>
  <c r="CE197" i="29"/>
  <c r="CD197" i="29"/>
  <c r="BV197" i="29"/>
  <c r="BU197" i="29"/>
  <c r="BP197" i="29"/>
  <c r="CR196" i="29"/>
  <c r="CO196" i="29" s="1"/>
  <c r="CQ196" i="29"/>
  <c r="CN196" i="29" s="1"/>
  <c r="BO196" i="29" s="1"/>
  <c r="CI196" i="29"/>
  <c r="CH196" i="29"/>
  <c r="CM196" i="29"/>
  <c r="CL196" i="29"/>
  <c r="CK196" i="29"/>
  <c r="CJ196" i="29"/>
  <c r="CG196" i="29"/>
  <c r="CF196" i="29"/>
  <c r="CE196" i="29"/>
  <c r="CD196" i="29"/>
  <c r="BV196" i="29"/>
  <c r="BU196" i="29"/>
  <c r="BP196" i="29"/>
  <c r="CR195" i="29"/>
  <c r="CO195" i="29" s="1"/>
  <c r="CQ195" i="29"/>
  <c r="CN195" i="29" s="1"/>
  <c r="BO195" i="29" s="1"/>
  <c r="CI195" i="29"/>
  <c r="CH195" i="29"/>
  <c r="CM195" i="29"/>
  <c r="CL195" i="29"/>
  <c r="CK195" i="29"/>
  <c r="CJ195" i="29"/>
  <c r="CG195" i="29"/>
  <c r="CF195" i="29"/>
  <c r="CE195" i="29"/>
  <c r="CD195" i="29"/>
  <c r="BV195" i="29"/>
  <c r="BU195" i="29"/>
  <c r="BP195" i="29"/>
  <c r="CR194" i="29"/>
  <c r="CO194" i="29" s="1"/>
  <c r="CQ194" i="29"/>
  <c r="CN194" i="29" s="1"/>
  <c r="BO194" i="29" s="1"/>
  <c r="CI194" i="29"/>
  <c r="CH194" i="29"/>
  <c r="CM194" i="29"/>
  <c r="CL194" i="29"/>
  <c r="CK194" i="29"/>
  <c r="CJ194" i="29"/>
  <c r="CG194" i="29"/>
  <c r="CF194" i="29"/>
  <c r="CE194" i="29"/>
  <c r="CD194" i="29"/>
  <c r="BV194" i="29"/>
  <c r="BU194" i="29"/>
  <c r="BP194" i="29"/>
  <c r="CR193" i="29"/>
  <c r="CO193" i="29" s="1"/>
  <c r="CQ193" i="29"/>
  <c r="CN193" i="29" s="1"/>
  <c r="BO193" i="29" s="1"/>
  <c r="CI193" i="29"/>
  <c r="CH193" i="29"/>
  <c r="CM193" i="29"/>
  <c r="CL193" i="29"/>
  <c r="CK193" i="29"/>
  <c r="CJ193" i="29"/>
  <c r="CG193" i="29"/>
  <c r="CF193" i="29"/>
  <c r="CE193" i="29"/>
  <c r="CD193" i="29"/>
  <c r="BV193" i="29"/>
  <c r="BU193" i="29"/>
  <c r="BP193" i="29"/>
  <c r="CR192" i="29"/>
  <c r="CO192" i="29" s="1"/>
  <c r="CQ192" i="29"/>
  <c r="CN192" i="29" s="1"/>
  <c r="BO192" i="29" s="1"/>
  <c r="CI192" i="29"/>
  <c r="CH192" i="29"/>
  <c r="CM192" i="29"/>
  <c r="CL192" i="29"/>
  <c r="CK192" i="29"/>
  <c r="CJ192" i="29"/>
  <c r="CG192" i="29"/>
  <c r="CF192" i="29"/>
  <c r="CE192" i="29"/>
  <c r="CD192" i="29"/>
  <c r="BV192" i="29"/>
  <c r="BU192" i="29"/>
  <c r="BP192" i="29"/>
  <c r="CR191" i="29"/>
  <c r="CO191" i="29" s="1"/>
  <c r="CQ191" i="29"/>
  <c r="CN191" i="29" s="1"/>
  <c r="BO191" i="29" s="1"/>
  <c r="CI191" i="29"/>
  <c r="CH191" i="29"/>
  <c r="CM191" i="29"/>
  <c r="CL191" i="29"/>
  <c r="CK191" i="29"/>
  <c r="CJ191" i="29"/>
  <c r="CG191" i="29"/>
  <c r="CF191" i="29"/>
  <c r="CE191" i="29"/>
  <c r="CD191" i="29"/>
  <c r="BV191" i="29"/>
  <c r="BU191" i="29"/>
  <c r="BP191" i="29"/>
  <c r="CR190" i="29"/>
  <c r="CO190" i="29" s="1"/>
  <c r="CQ190" i="29"/>
  <c r="CN190" i="29" s="1"/>
  <c r="BO190" i="29" s="1"/>
  <c r="CI190" i="29"/>
  <c r="CH190" i="29"/>
  <c r="CM190" i="29"/>
  <c r="CL190" i="29"/>
  <c r="CK190" i="29"/>
  <c r="CJ190" i="29"/>
  <c r="CG190" i="29"/>
  <c r="CF190" i="29"/>
  <c r="CE190" i="29"/>
  <c r="CD190" i="29"/>
  <c r="BV190" i="29"/>
  <c r="BU190" i="29"/>
  <c r="BP190" i="29"/>
  <c r="CR189" i="29"/>
  <c r="CO189" i="29" s="1"/>
  <c r="CQ189" i="29"/>
  <c r="CN189" i="29" s="1"/>
  <c r="BO189" i="29" s="1"/>
  <c r="CI189" i="29"/>
  <c r="CH189" i="29"/>
  <c r="CM189" i="29"/>
  <c r="CL189" i="29"/>
  <c r="CK189" i="29"/>
  <c r="CJ189" i="29"/>
  <c r="CG189" i="29"/>
  <c r="CF189" i="29"/>
  <c r="CE189" i="29"/>
  <c r="CD189" i="29"/>
  <c r="BV189" i="29"/>
  <c r="BU189" i="29"/>
  <c r="BP189" i="29"/>
  <c r="CR188" i="29"/>
  <c r="CO188" i="29" s="1"/>
  <c r="CQ188" i="29"/>
  <c r="CN188" i="29" s="1"/>
  <c r="BO188" i="29" s="1"/>
  <c r="CI188" i="29"/>
  <c r="CH188" i="29"/>
  <c r="CM188" i="29"/>
  <c r="CL188" i="29"/>
  <c r="CK188" i="29"/>
  <c r="CJ188" i="29"/>
  <c r="CG188" i="29"/>
  <c r="CF188" i="29"/>
  <c r="CE188" i="29"/>
  <c r="CD188" i="29"/>
  <c r="BV188" i="29"/>
  <c r="BU188" i="29"/>
  <c r="BP188" i="29"/>
  <c r="CR187" i="29"/>
  <c r="CO187" i="29" s="1"/>
  <c r="BS187" i="29" s="1"/>
  <c r="CQ187" i="29"/>
  <c r="CN187" i="29" s="1"/>
  <c r="BO187" i="29" s="1"/>
  <c r="CI187" i="29"/>
  <c r="CH187" i="29"/>
  <c r="CM187" i="29"/>
  <c r="CL187" i="29"/>
  <c r="CK187" i="29"/>
  <c r="CJ187" i="29"/>
  <c r="CG187" i="29"/>
  <c r="CF187" i="29"/>
  <c r="CE187" i="29"/>
  <c r="CD187" i="29"/>
  <c r="BV187" i="29"/>
  <c r="BU187" i="29"/>
  <c r="BP187" i="29"/>
  <c r="CR186" i="29"/>
  <c r="CO186" i="29" s="1"/>
  <c r="CQ186" i="29"/>
  <c r="CN186" i="29" s="1"/>
  <c r="BO186" i="29" s="1"/>
  <c r="CI186" i="29"/>
  <c r="CH186" i="29"/>
  <c r="CM186" i="29"/>
  <c r="CL186" i="29"/>
  <c r="CK186" i="29"/>
  <c r="CJ186" i="29"/>
  <c r="CG186" i="29"/>
  <c r="CF186" i="29"/>
  <c r="CE186" i="29"/>
  <c r="CD186" i="29"/>
  <c r="BV186" i="29"/>
  <c r="BU186" i="29"/>
  <c r="BP186" i="29"/>
  <c r="CR185" i="29"/>
  <c r="CO185" i="29" s="1"/>
  <c r="BS185" i="29" s="1"/>
  <c r="CQ185" i="29"/>
  <c r="CN185" i="29" s="1"/>
  <c r="BO185" i="29" s="1"/>
  <c r="CI185" i="29"/>
  <c r="CH185" i="29"/>
  <c r="CM185" i="29"/>
  <c r="CL185" i="29"/>
  <c r="CK185" i="29"/>
  <c r="CJ185" i="29"/>
  <c r="CG185" i="29"/>
  <c r="CF185" i="29"/>
  <c r="CE185" i="29"/>
  <c r="CD185" i="29"/>
  <c r="BV185" i="29"/>
  <c r="BU185" i="29"/>
  <c r="BP185" i="29"/>
  <c r="CR184" i="29"/>
  <c r="CO184" i="29" s="1"/>
  <c r="CQ184" i="29"/>
  <c r="CN184" i="29" s="1"/>
  <c r="BO184" i="29" s="1"/>
  <c r="CI184" i="29"/>
  <c r="CH184" i="29"/>
  <c r="CM184" i="29"/>
  <c r="CL184" i="29"/>
  <c r="CK184" i="29"/>
  <c r="CJ184" i="29"/>
  <c r="CG184" i="29"/>
  <c r="CF184" i="29"/>
  <c r="CE184" i="29"/>
  <c r="CD184" i="29"/>
  <c r="BV184" i="29"/>
  <c r="BU184" i="29"/>
  <c r="BP184" i="29"/>
  <c r="CR183" i="29"/>
  <c r="CO183" i="29" s="1"/>
  <c r="CQ183" i="29"/>
  <c r="CN183" i="29" s="1"/>
  <c r="BO183" i="29" s="1"/>
  <c r="CI183" i="29"/>
  <c r="CH183" i="29"/>
  <c r="CM183" i="29"/>
  <c r="CL183" i="29"/>
  <c r="CK183" i="29"/>
  <c r="CJ183" i="29"/>
  <c r="CG183" i="29"/>
  <c r="CF183" i="29"/>
  <c r="CE183" i="29"/>
  <c r="CD183" i="29"/>
  <c r="BV183" i="29"/>
  <c r="BU183" i="29"/>
  <c r="BP183" i="29"/>
  <c r="CR182" i="29"/>
  <c r="CO182" i="29" s="1"/>
  <c r="CQ182" i="29"/>
  <c r="CN182" i="29" s="1"/>
  <c r="BO182" i="29" s="1"/>
  <c r="CI182" i="29"/>
  <c r="CH182" i="29"/>
  <c r="CM182" i="29"/>
  <c r="CL182" i="29"/>
  <c r="CK182" i="29"/>
  <c r="CJ182" i="29"/>
  <c r="CG182" i="29"/>
  <c r="CF182" i="29"/>
  <c r="CE182" i="29"/>
  <c r="CD182" i="29"/>
  <c r="BV182" i="29"/>
  <c r="BU182" i="29"/>
  <c r="BP182" i="29"/>
  <c r="CR181" i="29"/>
  <c r="CO181" i="29" s="1"/>
  <c r="CQ181" i="29"/>
  <c r="CN181" i="29" s="1"/>
  <c r="BO181" i="29" s="1"/>
  <c r="CI181" i="29"/>
  <c r="CH181" i="29"/>
  <c r="CM181" i="29"/>
  <c r="CL181" i="29"/>
  <c r="CK181" i="29"/>
  <c r="CJ181" i="29"/>
  <c r="CG181" i="29"/>
  <c r="CF181" i="29"/>
  <c r="CE181" i="29"/>
  <c r="CD181" i="29"/>
  <c r="BV181" i="29"/>
  <c r="BU181" i="29"/>
  <c r="BP181" i="29"/>
  <c r="CR180" i="29"/>
  <c r="CO180" i="29" s="1"/>
  <c r="CQ180" i="29"/>
  <c r="CN180" i="29" s="1"/>
  <c r="BO180" i="29" s="1"/>
  <c r="CI180" i="29"/>
  <c r="CH180" i="29"/>
  <c r="CM180" i="29"/>
  <c r="CL180" i="29"/>
  <c r="CK180" i="29"/>
  <c r="CJ180" i="29"/>
  <c r="CG180" i="29"/>
  <c r="CF180" i="29"/>
  <c r="CE180" i="29"/>
  <c r="CD180" i="29"/>
  <c r="BV180" i="29"/>
  <c r="BU180" i="29"/>
  <c r="BP180" i="29"/>
  <c r="CR179" i="29"/>
  <c r="CO179" i="29" s="1"/>
  <c r="CQ179" i="29"/>
  <c r="CN179" i="29" s="1"/>
  <c r="BO179" i="29" s="1"/>
  <c r="CI179" i="29"/>
  <c r="CH179" i="29"/>
  <c r="CM179" i="29"/>
  <c r="CL179" i="29"/>
  <c r="CK179" i="29"/>
  <c r="CJ179" i="29"/>
  <c r="CG179" i="29"/>
  <c r="CF179" i="29"/>
  <c r="CE179" i="29"/>
  <c r="CD179" i="29"/>
  <c r="BV179" i="29"/>
  <c r="BU179" i="29"/>
  <c r="BP179" i="29"/>
  <c r="CR178" i="29"/>
  <c r="CO178" i="29" s="1"/>
  <c r="CQ178" i="29"/>
  <c r="CN178" i="29" s="1"/>
  <c r="BO178" i="29" s="1"/>
  <c r="CI178" i="29"/>
  <c r="CH178" i="29"/>
  <c r="CM178" i="29"/>
  <c r="CL178" i="29"/>
  <c r="CK178" i="29"/>
  <c r="CJ178" i="29"/>
  <c r="CG178" i="29"/>
  <c r="CF178" i="29"/>
  <c r="CE178" i="29"/>
  <c r="CD178" i="29"/>
  <c r="BV178" i="29"/>
  <c r="BU178" i="29"/>
  <c r="BP178" i="29"/>
  <c r="CR177" i="29"/>
  <c r="CO177" i="29" s="1"/>
  <c r="CQ177" i="29"/>
  <c r="CN177" i="29" s="1"/>
  <c r="BO177" i="29" s="1"/>
  <c r="CI177" i="29"/>
  <c r="CH177" i="29"/>
  <c r="CM177" i="29"/>
  <c r="CL177" i="29"/>
  <c r="CK177" i="29"/>
  <c r="CJ177" i="29"/>
  <c r="CG177" i="29"/>
  <c r="CF177" i="29"/>
  <c r="CE177" i="29"/>
  <c r="CD177" i="29"/>
  <c r="BV177" i="29"/>
  <c r="BU177" i="29"/>
  <c r="BP177" i="29"/>
  <c r="CR176" i="29"/>
  <c r="CO176" i="29" s="1"/>
  <c r="CQ176" i="29"/>
  <c r="CN176" i="29" s="1"/>
  <c r="BO176" i="29" s="1"/>
  <c r="CI176" i="29"/>
  <c r="CH176" i="29"/>
  <c r="CM176" i="29"/>
  <c r="CL176" i="29"/>
  <c r="CK176" i="29"/>
  <c r="CJ176" i="29"/>
  <c r="CG176" i="29"/>
  <c r="CF176" i="29"/>
  <c r="CE176" i="29"/>
  <c r="CD176" i="29"/>
  <c r="BV176" i="29"/>
  <c r="BU176" i="29"/>
  <c r="BP176" i="29"/>
  <c r="CR175" i="29"/>
  <c r="CO175" i="29" s="1"/>
  <c r="CQ175" i="29"/>
  <c r="CN175" i="29" s="1"/>
  <c r="BO175" i="29" s="1"/>
  <c r="CI175" i="29"/>
  <c r="CH175" i="29"/>
  <c r="CM175" i="29"/>
  <c r="CL175" i="29"/>
  <c r="CK175" i="29"/>
  <c r="CJ175" i="29"/>
  <c r="CG175" i="29"/>
  <c r="CF175" i="29"/>
  <c r="CE175" i="29"/>
  <c r="CD175" i="29"/>
  <c r="BV175" i="29"/>
  <c r="BU175" i="29"/>
  <c r="BP175" i="29"/>
  <c r="CR174" i="29"/>
  <c r="CO174" i="29" s="1"/>
  <c r="CQ174" i="29"/>
  <c r="CN174" i="29" s="1"/>
  <c r="BO174" i="29" s="1"/>
  <c r="CI174" i="29"/>
  <c r="CH174" i="29"/>
  <c r="CM174" i="29"/>
  <c r="CL174" i="29"/>
  <c r="CK174" i="29"/>
  <c r="CJ174" i="29"/>
  <c r="CG174" i="29"/>
  <c r="CF174" i="29"/>
  <c r="CE174" i="29"/>
  <c r="CD174" i="29"/>
  <c r="BV174" i="29"/>
  <c r="BU174" i="29"/>
  <c r="BP174" i="29"/>
  <c r="CR173" i="29"/>
  <c r="CO173" i="29" s="1"/>
  <c r="CQ173" i="29"/>
  <c r="CN173" i="29" s="1"/>
  <c r="BO173" i="29" s="1"/>
  <c r="CI173" i="29"/>
  <c r="CH173" i="29"/>
  <c r="CM173" i="29"/>
  <c r="CL173" i="29"/>
  <c r="CK173" i="29"/>
  <c r="CJ173" i="29"/>
  <c r="CG173" i="29"/>
  <c r="CF173" i="29"/>
  <c r="CE173" i="29"/>
  <c r="CD173" i="29"/>
  <c r="BV173" i="29"/>
  <c r="BU173" i="29"/>
  <c r="BP173" i="29"/>
  <c r="CR172" i="29"/>
  <c r="CO172" i="29" s="1"/>
  <c r="CQ172" i="29"/>
  <c r="CN172" i="29" s="1"/>
  <c r="BO172" i="29" s="1"/>
  <c r="CI172" i="29"/>
  <c r="CH172" i="29"/>
  <c r="CM172" i="29"/>
  <c r="CL172" i="29"/>
  <c r="CK172" i="29"/>
  <c r="CJ172" i="29"/>
  <c r="CG172" i="29"/>
  <c r="CF172" i="29"/>
  <c r="CE172" i="29"/>
  <c r="CD172" i="29"/>
  <c r="BV172" i="29"/>
  <c r="BU172" i="29"/>
  <c r="BP172" i="29"/>
  <c r="CR171" i="29"/>
  <c r="CO171" i="29" s="1"/>
  <c r="CQ171" i="29"/>
  <c r="CN171" i="29" s="1"/>
  <c r="BO171" i="29" s="1"/>
  <c r="CI171" i="29"/>
  <c r="CH171" i="29"/>
  <c r="CM171" i="29"/>
  <c r="CL171" i="29"/>
  <c r="CK171" i="29"/>
  <c r="CJ171" i="29"/>
  <c r="CG171" i="29"/>
  <c r="CF171" i="29"/>
  <c r="CE171" i="29"/>
  <c r="CD171" i="29"/>
  <c r="BV171" i="29"/>
  <c r="BU171" i="29"/>
  <c r="BP171" i="29"/>
  <c r="CR170" i="29"/>
  <c r="CO170" i="29" s="1"/>
  <c r="CQ170" i="29"/>
  <c r="CN170" i="29" s="1"/>
  <c r="BO170" i="29" s="1"/>
  <c r="CI170" i="29"/>
  <c r="CH170" i="29"/>
  <c r="CM170" i="29"/>
  <c r="CL170" i="29"/>
  <c r="CK170" i="29"/>
  <c r="CJ170" i="29"/>
  <c r="CG170" i="29"/>
  <c r="CF170" i="29"/>
  <c r="CE170" i="29"/>
  <c r="CD170" i="29"/>
  <c r="BV170" i="29"/>
  <c r="BU170" i="29"/>
  <c r="BP170" i="29"/>
  <c r="CR169" i="29"/>
  <c r="CO169" i="29" s="1"/>
  <c r="CQ169" i="29"/>
  <c r="CN169" i="29" s="1"/>
  <c r="BO169" i="29" s="1"/>
  <c r="CI169" i="29"/>
  <c r="CH169" i="29"/>
  <c r="CM169" i="29"/>
  <c r="CL169" i="29"/>
  <c r="CK169" i="29"/>
  <c r="CJ169" i="29"/>
  <c r="CG169" i="29"/>
  <c r="CF169" i="29"/>
  <c r="CE169" i="29"/>
  <c r="CD169" i="29"/>
  <c r="BV169" i="29"/>
  <c r="BU169" i="29"/>
  <c r="BP169" i="29"/>
  <c r="CR168" i="29"/>
  <c r="CO168" i="29" s="1"/>
  <c r="CQ168" i="29"/>
  <c r="CN168" i="29" s="1"/>
  <c r="BO168" i="29" s="1"/>
  <c r="CI168" i="29"/>
  <c r="CH168" i="29"/>
  <c r="CM168" i="29"/>
  <c r="CL168" i="29"/>
  <c r="CK168" i="29"/>
  <c r="CJ168" i="29"/>
  <c r="CG168" i="29"/>
  <c r="CF168" i="29"/>
  <c r="CE168" i="29"/>
  <c r="CD168" i="29"/>
  <c r="BV168" i="29"/>
  <c r="BU168" i="29"/>
  <c r="BP168" i="29"/>
  <c r="CR167" i="29"/>
  <c r="CO167" i="29" s="1"/>
  <c r="CQ167" i="29"/>
  <c r="CN167" i="29" s="1"/>
  <c r="BO167" i="29" s="1"/>
  <c r="CI167" i="29"/>
  <c r="CH167" i="29"/>
  <c r="CM167" i="29"/>
  <c r="CL167" i="29"/>
  <c r="CK167" i="29"/>
  <c r="CJ167" i="29"/>
  <c r="CG167" i="29"/>
  <c r="CF167" i="29"/>
  <c r="CE167" i="29"/>
  <c r="CD167" i="29"/>
  <c r="BV167" i="29"/>
  <c r="BU167" i="29"/>
  <c r="BP167" i="29"/>
  <c r="CR166" i="29"/>
  <c r="CO166" i="29" s="1"/>
  <c r="CQ166" i="29"/>
  <c r="CN166" i="29" s="1"/>
  <c r="BO166" i="29" s="1"/>
  <c r="CI166" i="29"/>
  <c r="CH166" i="29"/>
  <c r="CM166" i="29"/>
  <c r="CL166" i="29"/>
  <c r="CK166" i="29"/>
  <c r="CJ166" i="29"/>
  <c r="CG166" i="29"/>
  <c r="CF166" i="29"/>
  <c r="CE166" i="29"/>
  <c r="CD166" i="29"/>
  <c r="BV166" i="29"/>
  <c r="BU166" i="29"/>
  <c r="BP166" i="29"/>
  <c r="CR165" i="29"/>
  <c r="CO165" i="29" s="1"/>
  <c r="CQ165" i="29"/>
  <c r="CN165" i="29" s="1"/>
  <c r="BO165" i="29" s="1"/>
  <c r="CI165" i="29"/>
  <c r="CH165" i="29"/>
  <c r="CM165" i="29"/>
  <c r="CL165" i="29"/>
  <c r="CK165" i="29"/>
  <c r="CJ165" i="29"/>
  <c r="CG165" i="29"/>
  <c r="CF165" i="29"/>
  <c r="CE165" i="29"/>
  <c r="CD165" i="29"/>
  <c r="BV165" i="29"/>
  <c r="BU165" i="29"/>
  <c r="BP165" i="29"/>
  <c r="CR164" i="29"/>
  <c r="CO164" i="29" s="1"/>
  <c r="CQ164" i="29"/>
  <c r="CN164" i="29" s="1"/>
  <c r="BO164" i="29" s="1"/>
  <c r="CI164" i="29"/>
  <c r="CH164" i="29"/>
  <c r="CM164" i="29"/>
  <c r="CL164" i="29"/>
  <c r="CK164" i="29"/>
  <c r="CJ164" i="29"/>
  <c r="CG164" i="29"/>
  <c r="CF164" i="29"/>
  <c r="CE164" i="29"/>
  <c r="CD164" i="29"/>
  <c r="BV164" i="29"/>
  <c r="BU164" i="29"/>
  <c r="BP164" i="29"/>
  <c r="CR163" i="29"/>
  <c r="CO163" i="29" s="1"/>
  <c r="CQ163" i="29"/>
  <c r="CN163" i="29" s="1"/>
  <c r="BO163" i="29" s="1"/>
  <c r="CI163" i="29"/>
  <c r="CH163" i="29"/>
  <c r="CM163" i="29"/>
  <c r="CL163" i="29"/>
  <c r="CK163" i="29"/>
  <c r="CJ163" i="29"/>
  <c r="CG163" i="29"/>
  <c r="CF163" i="29"/>
  <c r="CE163" i="29"/>
  <c r="CD163" i="29"/>
  <c r="BV163" i="29"/>
  <c r="BU163" i="29"/>
  <c r="BP163" i="29"/>
  <c r="CR162" i="29"/>
  <c r="CO162" i="29" s="1"/>
  <c r="CQ162" i="29"/>
  <c r="CN162" i="29" s="1"/>
  <c r="BO162" i="29" s="1"/>
  <c r="CI162" i="29"/>
  <c r="CH162" i="29"/>
  <c r="CM162" i="29"/>
  <c r="CL162" i="29"/>
  <c r="CK162" i="29"/>
  <c r="CJ162" i="29"/>
  <c r="CG162" i="29"/>
  <c r="CF162" i="29"/>
  <c r="CE162" i="29"/>
  <c r="CD162" i="29"/>
  <c r="BV162" i="29"/>
  <c r="BU162" i="29"/>
  <c r="BP162" i="29"/>
  <c r="CR161" i="29"/>
  <c r="CO161" i="29" s="1"/>
  <c r="CQ161" i="29"/>
  <c r="CN161" i="29" s="1"/>
  <c r="BO161" i="29" s="1"/>
  <c r="CI161" i="29"/>
  <c r="CH161" i="29"/>
  <c r="CM161" i="29"/>
  <c r="CL161" i="29"/>
  <c r="CK161" i="29"/>
  <c r="CJ161" i="29"/>
  <c r="CG161" i="29"/>
  <c r="CF161" i="29"/>
  <c r="CE161" i="29"/>
  <c r="CD161" i="29"/>
  <c r="BV161" i="29"/>
  <c r="BU161" i="29"/>
  <c r="BP161" i="29"/>
  <c r="CR160" i="29"/>
  <c r="CO160" i="29" s="1"/>
  <c r="CQ160" i="29"/>
  <c r="CN160" i="29" s="1"/>
  <c r="BO160" i="29" s="1"/>
  <c r="CI160" i="29"/>
  <c r="CH160" i="29"/>
  <c r="CM160" i="29"/>
  <c r="CL160" i="29"/>
  <c r="CK160" i="29"/>
  <c r="CJ160" i="29"/>
  <c r="CG160" i="29"/>
  <c r="CF160" i="29"/>
  <c r="CE160" i="29"/>
  <c r="CD160" i="29"/>
  <c r="BV160" i="29"/>
  <c r="BU160" i="29"/>
  <c r="BP160" i="29"/>
  <c r="CR159" i="29"/>
  <c r="CO159" i="29" s="1"/>
  <c r="CQ159" i="29"/>
  <c r="CN159" i="29" s="1"/>
  <c r="BO159" i="29" s="1"/>
  <c r="CI159" i="29"/>
  <c r="CH159" i="29"/>
  <c r="CM159" i="29"/>
  <c r="CL159" i="29"/>
  <c r="CK159" i="29"/>
  <c r="CJ159" i="29"/>
  <c r="CG159" i="29"/>
  <c r="CF159" i="29"/>
  <c r="CE159" i="29"/>
  <c r="CD159" i="29"/>
  <c r="BV159" i="29"/>
  <c r="BU159" i="29"/>
  <c r="BP159" i="29"/>
  <c r="CR158" i="29"/>
  <c r="CO158" i="29" s="1"/>
  <c r="CQ158" i="29"/>
  <c r="CN158" i="29" s="1"/>
  <c r="BO158" i="29" s="1"/>
  <c r="CI158" i="29"/>
  <c r="CH158" i="29"/>
  <c r="CM158" i="29"/>
  <c r="CL158" i="29"/>
  <c r="CK158" i="29"/>
  <c r="CJ158" i="29"/>
  <c r="CG158" i="29"/>
  <c r="CF158" i="29"/>
  <c r="CE158" i="29"/>
  <c r="CD158" i="29"/>
  <c r="BV158" i="29"/>
  <c r="BU158" i="29"/>
  <c r="BP158" i="29"/>
  <c r="CR157" i="29"/>
  <c r="CO157" i="29" s="1"/>
  <c r="CQ157" i="29"/>
  <c r="CN157" i="29" s="1"/>
  <c r="BO157" i="29" s="1"/>
  <c r="CI157" i="29"/>
  <c r="CH157" i="29"/>
  <c r="CM157" i="29"/>
  <c r="CL157" i="29"/>
  <c r="CK157" i="29"/>
  <c r="CJ157" i="29"/>
  <c r="CG157" i="29"/>
  <c r="CF157" i="29"/>
  <c r="CE157" i="29"/>
  <c r="CD157" i="29"/>
  <c r="BV157" i="29"/>
  <c r="BU157" i="29"/>
  <c r="BP157" i="29"/>
  <c r="CR156" i="29"/>
  <c r="CO156" i="29" s="1"/>
  <c r="CQ156" i="29"/>
  <c r="CN156" i="29" s="1"/>
  <c r="BO156" i="29" s="1"/>
  <c r="CI156" i="29"/>
  <c r="CH156" i="29"/>
  <c r="CM156" i="29"/>
  <c r="CL156" i="29"/>
  <c r="CK156" i="29"/>
  <c r="CJ156" i="29"/>
  <c r="CG156" i="29"/>
  <c r="CF156" i="29"/>
  <c r="CE156" i="29"/>
  <c r="CD156" i="29"/>
  <c r="BV156" i="29"/>
  <c r="BU156" i="29"/>
  <c r="BP156" i="29"/>
  <c r="CR155" i="29"/>
  <c r="CO155" i="29" s="1"/>
  <c r="CQ155" i="29"/>
  <c r="CN155" i="29" s="1"/>
  <c r="BO155" i="29" s="1"/>
  <c r="CI155" i="29"/>
  <c r="CH155" i="29"/>
  <c r="CM155" i="29"/>
  <c r="CL155" i="29"/>
  <c r="CK155" i="29"/>
  <c r="CJ155" i="29"/>
  <c r="CG155" i="29"/>
  <c r="CF155" i="29"/>
  <c r="CE155" i="29"/>
  <c r="CD155" i="29"/>
  <c r="BV155" i="29"/>
  <c r="BU155" i="29"/>
  <c r="BP155" i="29"/>
  <c r="CR154" i="29"/>
  <c r="CO154" i="29" s="1"/>
  <c r="CQ154" i="29"/>
  <c r="CN154" i="29" s="1"/>
  <c r="BO154" i="29" s="1"/>
  <c r="CI154" i="29"/>
  <c r="CH154" i="29"/>
  <c r="CM154" i="29"/>
  <c r="CL154" i="29"/>
  <c r="CK154" i="29"/>
  <c r="CJ154" i="29"/>
  <c r="CG154" i="29"/>
  <c r="CF154" i="29"/>
  <c r="CE154" i="29"/>
  <c r="CD154" i="29"/>
  <c r="BV154" i="29"/>
  <c r="BU154" i="29"/>
  <c r="BP154" i="29"/>
  <c r="CR153" i="29"/>
  <c r="CO153" i="29" s="1"/>
  <c r="CQ153" i="29"/>
  <c r="CN153" i="29" s="1"/>
  <c r="BO153" i="29" s="1"/>
  <c r="CI153" i="29"/>
  <c r="CH153" i="29"/>
  <c r="CM153" i="29"/>
  <c r="CL153" i="29"/>
  <c r="CK153" i="29"/>
  <c r="CJ153" i="29"/>
  <c r="CG153" i="29"/>
  <c r="CF153" i="29"/>
  <c r="CE153" i="29"/>
  <c r="CD153" i="29"/>
  <c r="BV153" i="29"/>
  <c r="BU153" i="29"/>
  <c r="BP153" i="29"/>
  <c r="CR152" i="29"/>
  <c r="CO152" i="29" s="1"/>
  <c r="CQ152" i="29"/>
  <c r="CN152" i="29" s="1"/>
  <c r="BO152" i="29" s="1"/>
  <c r="CI152" i="29"/>
  <c r="CH152" i="29"/>
  <c r="CM152" i="29"/>
  <c r="CL152" i="29"/>
  <c r="CK152" i="29"/>
  <c r="CJ152" i="29"/>
  <c r="CG152" i="29"/>
  <c r="CF152" i="29"/>
  <c r="CE152" i="29"/>
  <c r="CD152" i="29"/>
  <c r="BV152" i="29"/>
  <c r="BU152" i="29"/>
  <c r="BP152" i="29"/>
  <c r="CR151" i="29"/>
  <c r="CO151" i="29" s="1"/>
  <c r="CQ151" i="29"/>
  <c r="CN151" i="29" s="1"/>
  <c r="BO151" i="29" s="1"/>
  <c r="CI151" i="29"/>
  <c r="CH151" i="29"/>
  <c r="CM151" i="29"/>
  <c r="CL151" i="29"/>
  <c r="CK151" i="29"/>
  <c r="CJ151" i="29"/>
  <c r="CG151" i="29"/>
  <c r="CF151" i="29"/>
  <c r="CE151" i="29"/>
  <c r="CD151" i="29"/>
  <c r="BV151" i="29"/>
  <c r="BU151" i="29"/>
  <c r="BP151" i="29"/>
  <c r="CR150" i="29"/>
  <c r="CO150" i="29" s="1"/>
  <c r="CQ150" i="29"/>
  <c r="CN150" i="29" s="1"/>
  <c r="BO150" i="29" s="1"/>
  <c r="CI150" i="29"/>
  <c r="CH150" i="29"/>
  <c r="CM150" i="29"/>
  <c r="CL150" i="29"/>
  <c r="CK150" i="29"/>
  <c r="CJ150" i="29"/>
  <c r="CG150" i="29"/>
  <c r="CF150" i="29"/>
  <c r="CE150" i="29"/>
  <c r="CD150" i="29"/>
  <c r="BV150" i="29"/>
  <c r="BU150" i="29"/>
  <c r="BP150" i="29"/>
  <c r="CR149" i="29"/>
  <c r="CO149" i="29" s="1"/>
  <c r="CQ149" i="29"/>
  <c r="CN149" i="29" s="1"/>
  <c r="BO149" i="29" s="1"/>
  <c r="CI149" i="29"/>
  <c r="CH149" i="29"/>
  <c r="CM149" i="29"/>
  <c r="CL149" i="29"/>
  <c r="CK149" i="29"/>
  <c r="CJ149" i="29"/>
  <c r="CG149" i="29"/>
  <c r="CF149" i="29"/>
  <c r="CE149" i="29"/>
  <c r="CD149" i="29"/>
  <c r="BV149" i="29"/>
  <c r="BU149" i="29"/>
  <c r="BP149" i="29"/>
  <c r="CR148" i="29"/>
  <c r="CO148" i="29" s="1"/>
  <c r="CQ148" i="29"/>
  <c r="CN148" i="29" s="1"/>
  <c r="BO148" i="29" s="1"/>
  <c r="CI148" i="29"/>
  <c r="CH148" i="29"/>
  <c r="CM148" i="29"/>
  <c r="CL148" i="29"/>
  <c r="CK148" i="29"/>
  <c r="CJ148" i="29"/>
  <c r="CG148" i="29"/>
  <c r="CF148" i="29"/>
  <c r="CE148" i="29"/>
  <c r="CD148" i="29"/>
  <c r="BV148" i="29"/>
  <c r="BU148" i="29"/>
  <c r="BP148" i="29"/>
  <c r="CR147" i="29"/>
  <c r="CO147" i="29" s="1"/>
  <c r="CQ147" i="29"/>
  <c r="CN147" i="29" s="1"/>
  <c r="BO147" i="29" s="1"/>
  <c r="CI147" i="29"/>
  <c r="CH147" i="29"/>
  <c r="CM147" i="29"/>
  <c r="CL147" i="29"/>
  <c r="CK147" i="29"/>
  <c r="CJ147" i="29"/>
  <c r="CG147" i="29"/>
  <c r="CF147" i="29"/>
  <c r="CE147" i="29"/>
  <c r="CD147" i="29"/>
  <c r="BV147" i="29"/>
  <c r="BU147" i="29"/>
  <c r="BP147" i="29"/>
  <c r="CR146" i="29"/>
  <c r="CO146" i="29" s="1"/>
  <c r="CQ146" i="29"/>
  <c r="CN146" i="29" s="1"/>
  <c r="BO146" i="29" s="1"/>
  <c r="CI146" i="29"/>
  <c r="CH146" i="29"/>
  <c r="CM146" i="29"/>
  <c r="CL146" i="29"/>
  <c r="CK146" i="29"/>
  <c r="CJ146" i="29"/>
  <c r="CG146" i="29"/>
  <c r="CF146" i="29"/>
  <c r="CE146" i="29"/>
  <c r="CD146" i="29"/>
  <c r="BV146" i="29"/>
  <c r="BU146" i="29"/>
  <c r="BP146" i="29"/>
  <c r="CR145" i="29"/>
  <c r="CO145" i="29" s="1"/>
  <c r="CQ145" i="29"/>
  <c r="CN145" i="29" s="1"/>
  <c r="BO145" i="29" s="1"/>
  <c r="CI145" i="29"/>
  <c r="CH145" i="29"/>
  <c r="CM145" i="29"/>
  <c r="CL145" i="29"/>
  <c r="CK145" i="29"/>
  <c r="CJ145" i="29"/>
  <c r="CG145" i="29"/>
  <c r="CF145" i="29"/>
  <c r="CE145" i="29"/>
  <c r="CD145" i="29"/>
  <c r="BV145" i="29"/>
  <c r="BU145" i="29"/>
  <c r="BP145" i="29"/>
  <c r="CR144" i="29"/>
  <c r="CO144" i="29" s="1"/>
  <c r="CQ144" i="29"/>
  <c r="CN144" i="29" s="1"/>
  <c r="BO144" i="29" s="1"/>
  <c r="CI144" i="29"/>
  <c r="CH144" i="29"/>
  <c r="CM144" i="29"/>
  <c r="CL144" i="29"/>
  <c r="CK144" i="29"/>
  <c r="CJ144" i="29"/>
  <c r="CG144" i="29"/>
  <c r="CF144" i="29"/>
  <c r="CE144" i="29"/>
  <c r="CD144" i="29"/>
  <c r="BV144" i="29"/>
  <c r="BU144" i="29"/>
  <c r="BP144" i="29"/>
  <c r="CR143" i="29"/>
  <c r="CO143" i="29" s="1"/>
  <c r="CQ143" i="29"/>
  <c r="CN143" i="29" s="1"/>
  <c r="BO143" i="29" s="1"/>
  <c r="CI143" i="29"/>
  <c r="CH143" i="29"/>
  <c r="CM143" i="29"/>
  <c r="CL143" i="29"/>
  <c r="CK143" i="29"/>
  <c r="CJ143" i="29"/>
  <c r="CG143" i="29"/>
  <c r="CF143" i="29"/>
  <c r="CE143" i="29"/>
  <c r="CD143" i="29"/>
  <c r="BV143" i="29"/>
  <c r="BU143" i="29"/>
  <c r="BP143" i="29"/>
  <c r="CR142" i="29"/>
  <c r="CO142" i="29" s="1"/>
  <c r="CQ142" i="29"/>
  <c r="CN142" i="29" s="1"/>
  <c r="BO142" i="29" s="1"/>
  <c r="CI142" i="29"/>
  <c r="CH142" i="29"/>
  <c r="CM142" i="29"/>
  <c r="CL142" i="29"/>
  <c r="CK142" i="29"/>
  <c r="CJ142" i="29"/>
  <c r="CG142" i="29"/>
  <c r="CF142" i="29"/>
  <c r="CE142" i="29"/>
  <c r="CD142" i="29"/>
  <c r="BV142" i="29"/>
  <c r="BU142" i="29"/>
  <c r="BP142" i="29"/>
  <c r="CR141" i="29"/>
  <c r="CO141" i="29" s="1"/>
  <c r="CQ141" i="29"/>
  <c r="CN141" i="29" s="1"/>
  <c r="BO141" i="29" s="1"/>
  <c r="CI141" i="29"/>
  <c r="CH141" i="29"/>
  <c r="CM141" i="29"/>
  <c r="CL141" i="29"/>
  <c r="CK141" i="29"/>
  <c r="CJ141" i="29"/>
  <c r="CG141" i="29"/>
  <c r="CF141" i="29"/>
  <c r="CE141" i="29"/>
  <c r="CD141" i="29"/>
  <c r="BV141" i="29"/>
  <c r="BU141" i="29"/>
  <c r="BP141" i="29"/>
  <c r="CR140" i="29"/>
  <c r="CO140" i="29" s="1"/>
  <c r="CQ140" i="29"/>
  <c r="CN140" i="29" s="1"/>
  <c r="BO140" i="29" s="1"/>
  <c r="CI140" i="29"/>
  <c r="CH140" i="29"/>
  <c r="CM140" i="29"/>
  <c r="CL140" i="29"/>
  <c r="CK140" i="29"/>
  <c r="CJ140" i="29"/>
  <c r="CG140" i="29"/>
  <c r="CF140" i="29"/>
  <c r="CE140" i="29"/>
  <c r="CD140" i="29"/>
  <c r="BV140" i="29"/>
  <c r="BU140" i="29"/>
  <c r="BP140" i="29"/>
  <c r="CR139" i="29"/>
  <c r="CO139" i="29" s="1"/>
  <c r="CQ139" i="29"/>
  <c r="CN139" i="29" s="1"/>
  <c r="BO139" i="29" s="1"/>
  <c r="CI139" i="29"/>
  <c r="CH139" i="29"/>
  <c r="CM139" i="29"/>
  <c r="CL139" i="29"/>
  <c r="CK139" i="29"/>
  <c r="CJ139" i="29"/>
  <c r="CG139" i="29"/>
  <c r="CF139" i="29"/>
  <c r="CE139" i="29"/>
  <c r="CD139" i="29"/>
  <c r="BV139" i="29"/>
  <c r="BU139" i="29"/>
  <c r="BP139" i="29"/>
  <c r="CR138" i="29"/>
  <c r="CO138" i="29" s="1"/>
  <c r="CQ138" i="29"/>
  <c r="CN138" i="29" s="1"/>
  <c r="BO138" i="29" s="1"/>
  <c r="CI138" i="29"/>
  <c r="CH138" i="29"/>
  <c r="CM138" i="29"/>
  <c r="CL138" i="29"/>
  <c r="CK138" i="29"/>
  <c r="CJ138" i="29"/>
  <c r="CG138" i="29"/>
  <c r="CF138" i="29"/>
  <c r="CE138" i="29"/>
  <c r="CD138" i="29"/>
  <c r="BV138" i="29"/>
  <c r="BU138" i="29"/>
  <c r="BP138" i="29"/>
  <c r="CR137" i="29"/>
  <c r="CO137" i="29" s="1"/>
  <c r="CQ137" i="29"/>
  <c r="CN137" i="29" s="1"/>
  <c r="BO137" i="29" s="1"/>
  <c r="CI137" i="29"/>
  <c r="CH137" i="29"/>
  <c r="CM137" i="29"/>
  <c r="CL137" i="29"/>
  <c r="CK137" i="29"/>
  <c r="CJ137" i="29"/>
  <c r="CG137" i="29"/>
  <c r="CF137" i="29"/>
  <c r="CE137" i="29"/>
  <c r="CD137" i="29"/>
  <c r="BV137" i="29"/>
  <c r="BU137" i="29"/>
  <c r="BP137" i="29"/>
  <c r="CR136" i="29"/>
  <c r="CO136" i="29" s="1"/>
  <c r="CQ136" i="29"/>
  <c r="CN136" i="29" s="1"/>
  <c r="BO136" i="29" s="1"/>
  <c r="CI136" i="29"/>
  <c r="CH136" i="29"/>
  <c r="CM136" i="29"/>
  <c r="CL136" i="29"/>
  <c r="CK136" i="29"/>
  <c r="CJ136" i="29"/>
  <c r="CG136" i="29"/>
  <c r="CF136" i="29"/>
  <c r="CE136" i="29"/>
  <c r="CD136" i="29"/>
  <c r="BV136" i="29"/>
  <c r="BU136" i="29"/>
  <c r="BP136" i="29"/>
  <c r="CR135" i="29"/>
  <c r="CO135" i="29" s="1"/>
  <c r="CQ135" i="29"/>
  <c r="CN135" i="29" s="1"/>
  <c r="BO135" i="29" s="1"/>
  <c r="CI135" i="29"/>
  <c r="CH135" i="29"/>
  <c r="CM135" i="29"/>
  <c r="CL135" i="29"/>
  <c r="CK135" i="29"/>
  <c r="CJ135" i="29"/>
  <c r="CG135" i="29"/>
  <c r="CF135" i="29"/>
  <c r="CE135" i="29"/>
  <c r="CD135" i="29"/>
  <c r="BV135" i="29"/>
  <c r="BU135" i="29"/>
  <c r="BP135" i="29"/>
  <c r="CR134" i="29"/>
  <c r="CO134" i="29" s="1"/>
  <c r="CQ134" i="29"/>
  <c r="CN134" i="29" s="1"/>
  <c r="BO134" i="29" s="1"/>
  <c r="CI134" i="29"/>
  <c r="CH134" i="29"/>
  <c r="CM134" i="29"/>
  <c r="CL134" i="29"/>
  <c r="CK134" i="29"/>
  <c r="CJ134" i="29"/>
  <c r="CG134" i="29"/>
  <c r="CF134" i="29"/>
  <c r="CE134" i="29"/>
  <c r="CD134" i="29"/>
  <c r="BV134" i="29"/>
  <c r="BU134" i="29"/>
  <c r="BP134" i="29"/>
  <c r="CR133" i="29"/>
  <c r="CO133" i="29" s="1"/>
  <c r="CQ133" i="29"/>
  <c r="CN133" i="29" s="1"/>
  <c r="BO133" i="29" s="1"/>
  <c r="CI133" i="29"/>
  <c r="CH133" i="29"/>
  <c r="CM133" i="29"/>
  <c r="CL133" i="29"/>
  <c r="CK133" i="29"/>
  <c r="CJ133" i="29"/>
  <c r="CG133" i="29"/>
  <c r="CF133" i="29"/>
  <c r="CE133" i="29"/>
  <c r="CD133" i="29"/>
  <c r="BV133" i="29"/>
  <c r="BU133" i="29"/>
  <c r="BP133" i="29"/>
  <c r="CR132" i="29"/>
  <c r="CO132" i="29" s="1"/>
  <c r="CQ132" i="29"/>
  <c r="CN132" i="29" s="1"/>
  <c r="BO132" i="29" s="1"/>
  <c r="CI132" i="29"/>
  <c r="CH132" i="29"/>
  <c r="CM132" i="29"/>
  <c r="CL132" i="29"/>
  <c r="CK132" i="29"/>
  <c r="CJ132" i="29"/>
  <c r="CG132" i="29"/>
  <c r="CF132" i="29"/>
  <c r="CE132" i="29"/>
  <c r="CD132" i="29"/>
  <c r="BV132" i="29"/>
  <c r="BU132" i="29"/>
  <c r="BP132" i="29"/>
  <c r="CR131" i="29"/>
  <c r="CO131" i="29" s="1"/>
  <c r="CQ131" i="29"/>
  <c r="CN131" i="29" s="1"/>
  <c r="BO131" i="29" s="1"/>
  <c r="CI131" i="29"/>
  <c r="CH131" i="29"/>
  <c r="CM131" i="29"/>
  <c r="CL131" i="29"/>
  <c r="CK131" i="29"/>
  <c r="CJ131" i="29"/>
  <c r="CG131" i="29"/>
  <c r="CF131" i="29"/>
  <c r="CE131" i="29"/>
  <c r="CD131" i="29"/>
  <c r="BV131" i="29"/>
  <c r="BU131" i="29"/>
  <c r="BP131" i="29"/>
  <c r="CR130" i="29"/>
  <c r="CO130" i="29" s="1"/>
  <c r="CQ130" i="29"/>
  <c r="CN130" i="29" s="1"/>
  <c r="BO130" i="29" s="1"/>
  <c r="CI130" i="29"/>
  <c r="CH130" i="29"/>
  <c r="CM130" i="29"/>
  <c r="CL130" i="29"/>
  <c r="CK130" i="29"/>
  <c r="CJ130" i="29"/>
  <c r="CG130" i="29"/>
  <c r="CF130" i="29"/>
  <c r="CE130" i="29"/>
  <c r="CD130" i="29"/>
  <c r="BV130" i="29"/>
  <c r="BU130" i="29"/>
  <c r="BP130" i="29"/>
  <c r="CR129" i="29"/>
  <c r="CO129" i="29" s="1"/>
  <c r="CQ129" i="29"/>
  <c r="CN129" i="29" s="1"/>
  <c r="BO129" i="29" s="1"/>
  <c r="CI129" i="29"/>
  <c r="CH129" i="29"/>
  <c r="CM129" i="29"/>
  <c r="CL129" i="29"/>
  <c r="CK129" i="29"/>
  <c r="CJ129" i="29"/>
  <c r="CG129" i="29"/>
  <c r="CF129" i="29"/>
  <c r="CE129" i="29"/>
  <c r="CD129" i="29"/>
  <c r="BV129" i="29"/>
  <c r="BU129" i="29"/>
  <c r="BP129" i="29"/>
  <c r="CR128" i="29"/>
  <c r="CO128" i="29" s="1"/>
  <c r="CQ128" i="29"/>
  <c r="CN128" i="29" s="1"/>
  <c r="BO128" i="29" s="1"/>
  <c r="CI128" i="29"/>
  <c r="CH128" i="29"/>
  <c r="CM128" i="29"/>
  <c r="CL128" i="29"/>
  <c r="CK128" i="29"/>
  <c r="CJ128" i="29"/>
  <c r="CG128" i="29"/>
  <c r="CF128" i="29"/>
  <c r="CE128" i="29"/>
  <c r="CD128" i="29"/>
  <c r="BV128" i="29"/>
  <c r="BU128" i="29"/>
  <c r="BP128" i="29"/>
  <c r="CR127" i="29"/>
  <c r="CO127" i="29" s="1"/>
  <c r="CQ127" i="29"/>
  <c r="CN127" i="29" s="1"/>
  <c r="BO127" i="29" s="1"/>
  <c r="CI127" i="29"/>
  <c r="CH127" i="29"/>
  <c r="CM127" i="29"/>
  <c r="CL127" i="29"/>
  <c r="CK127" i="29"/>
  <c r="CJ127" i="29"/>
  <c r="CG127" i="29"/>
  <c r="CF127" i="29"/>
  <c r="CE127" i="29"/>
  <c r="CD127" i="29"/>
  <c r="BV127" i="29"/>
  <c r="BU127" i="29"/>
  <c r="BP127" i="29"/>
  <c r="CR126" i="29"/>
  <c r="CO126" i="29" s="1"/>
  <c r="CQ126" i="29"/>
  <c r="CN126" i="29" s="1"/>
  <c r="BO126" i="29" s="1"/>
  <c r="CI126" i="29"/>
  <c r="CH126" i="29"/>
  <c r="CM126" i="29"/>
  <c r="CL126" i="29"/>
  <c r="CK126" i="29"/>
  <c r="CJ126" i="29"/>
  <c r="CG126" i="29"/>
  <c r="CF126" i="29"/>
  <c r="CE126" i="29"/>
  <c r="CD126" i="29"/>
  <c r="BV126" i="29"/>
  <c r="BU126" i="29"/>
  <c r="BP126" i="29"/>
  <c r="CR125" i="29"/>
  <c r="CO125" i="29" s="1"/>
  <c r="CQ125" i="29"/>
  <c r="CN125" i="29" s="1"/>
  <c r="BO125" i="29" s="1"/>
  <c r="CI125" i="29"/>
  <c r="CH125" i="29"/>
  <c r="CM125" i="29"/>
  <c r="CL125" i="29"/>
  <c r="CK125" i="29"/>
  <c r="CJ125" i="29"/>
  <c r="CG125" i="29"/>
  <c r="CF125" i="29"/>
  <c r="CE125" i="29"/>
  <c r="CD125" i="29"/>
  <c r="BV125" i="29"/>
  <c r="BU125" i="29"/>
  <c r="BP125" i="29"/>
  <c r="CR124" i="29"/>
  <c r="CO124" i="29" s="1"/>
  <c r="CQ124" i="29"/>
  <c r="CN124" i="29" s="1"/>
  <c r="BO124" i="29" s="1"/>
  <c r="CI124" i="29"/>
  <c r="CH124" i="29"/>
  <c r="CM124" i="29"/>
  <c r="CL124" i="29"/>
  <c r="CK124" i="29"/>
  <c r="CJ124" i="29"/>
  <c r="CG124" i="29"/>
  <c r="CF124" i="29"/>
  <c r="CE124" i="29"/>
  <c r="CD124" i="29"/>
  <c r="BV124" i="29"/>
  <c r="BU124" i="29"/>
  <c r="BP124" i="29"/>
  <c r="CR123" i="29"/>
  <c r="CO123" i="29" s="1"/>
  <c r="CQ123" i="29"/>
  <c r="CN123" i="29" s="1"/>
  <c r="BO123" i="29" s="1"/>
  <c r="CI123" i="29"/>
  <c r="CH123" i="29"/>
  <c r="CM123" i="29"/>
  <c r="CL123" i="29"/>
  <c r="CK123" i="29"/>
  <c r="CJ123" i="29"/>
  <c r="CG123" i="29"/>
  <c r="CF123" i="29"/>
  <c r="CE123" i="29"/>
  <c r="CD123" i="29"/>
  <c r="BV123" i="29"/>
  <c r="BU123" i="29"/>
  <c r="BP123" i="29"/>
  <c r="CR122" i="29"/>
  <c r="CO122" i="29" s="1"/>
  <c r="CQ122" i="29"/>
  <c r="CN122" i="29" s="1"/>
  <c r="BO122" i="29" s="1"/>
  <c r="CI122" i="29"/>
  <c r="CH122" i="29"/>
  <c r="CM122" i="29"/>
  <c r="CL122" i="29"/>
  <c r="CK122" i="29"/>
  <c r="CJ122" i="29"/>
  <c r="CG122" i="29"/>
  <c r="CF122" i="29"/>
  <c r="CE122" i="29"/>
  <c r="CD122" i="29"/>
  <c r="BV122" i="29"/>
  <c r="BU122" i="29"/>
  <c r="BP122" i="29"/>
  <c r="CR121" i="29"/>
  <c r="CO121" i="29" s="1"/>
  <c r="CQ121" i="29"/>
  <c r="CN121" i="29" s="1"/>
  <c r="BO121" i="29" s="1"/>
  <c r="CI121" i="29"/>
  <c r="CH121" i="29"/>
  <c r="CM121" i="29"/>
  <c r="CL121" i="29"/>
  <c r="CK121" i="29"/>
  <c r="CJ121" i="29"/>
  <c r="CG121" i="29"/>
  <c r="CF121" i="29"/>
  <c r="CE121" i="29"/>
  <c r="CD121" i="29"/>
  <c r="BV121" i="29"/>
  <c r="BU121" i="29"/>
  <c r="BP121" i="29"/>
  <c r="CR120" i="29"/>
  <c r="CO120" i="29" s="1"/>
  <c r="CQ120" i="29"/>
  <c r="CN120" i="29" s="1"/>
  <c r="BO120" i="29" s="1"/>
  <c r="CI120" i="29"/>
  <c r="CH120" i="29"/>
  <c r="CM120" i="29"/>
  <c r="CL120" i="29"/>
  <c r="CK120" i="29"/>
  <c r="CJ120" i="29"/>
  <c r="CG120" i="29"/>
  <c r="CF120" i="29"/>
  <c r="CE120" i="29"/>
  <c r="CD120" i="29"/>
  <c r="BV120" i="29"/>
  <c r="BU120" i="29"/>
  <c r="BP120" i="29"/>
  <c r="CR119" i="29"/>
  <c r="CO119" i="29" s="1"/>
  <c r="CQ119" i="29"/>
  <c r="CN119" i="29" s="1"/>
  <c r="BO119" i="29" s="1"/>
  <c r="CI119" i="29"/>
  <c r="CH119" i="29"/>
  <c r="CM119" i="29"/>
  <c r="CL119" i="29"/>
  <c r="CK119" i="29"/>
  <c r="CJ119" i="29"/>
  <c r="CG119" i="29"/>
  <c r="CF119" i="29"/>
  <c r="CE119" i="29"/>
  <c r="CD119" i="29"/>
  <c r="BV119" i="29"/>
  <c r="BU119" i="29"/>
  <c r="BP119" i="29"/>
  <c r="CR118" i="29"/>
  <c r="CO118" i="29" s="1"/>
  <c r="CQ118" i="29"/>
  <c r="CN118" i="29" s="1"/>
  <c r="BO118" i="29" s="1"/>
  <c r="CI118" i="29"/>
  <c r="CH118" i="29"/>
  <c r="CM118" i="29"/>
  <c r="CL118" i="29"/>
  <c r="CK118" i="29"/>
  <c r="CJ118" i="29"/>
  <c r="CG118" i="29"/>
  <c r="CF118" i="29"/>
  <c r="CE118" i="29"/>
  <c r="CD118" i="29"/>
  <c r="BV118" i="29"/>
  <c r="BU118" i="29"/>
  <c r="BP118" i="29"/>
  <c r="CR117" i="29"/>
  <c r="CO117" i="29" s="1"/>
  <c r="CQ117" i="29"/>
  <c r="CN117" i="29" s="1"/>
  <c r="BO117" i="29" s="1"/>
  <c r="CI117" i="29"/>
  <c r="CH117" i="29"/>
  <c r="CM117" i="29"/>
  <c r="CL117" i="29"/>
  <c r="CK117" i="29"/>
  <c r="CJ117" i="29"/>
  <c r="CG117" i="29"/>
  <c r="CF117" i="29"/>
  <c r="CE117" i="29"/>
  <c r="CD117" i="29"/>
  <c r="BV117" i="29"/>
  <c r="BU117" i="29"/>
  <c r="BP117" i="29"/>
  <c r="CR116" i="29"/>
  <c r="CO116" i="29" s="1"/>
  <c r="CQ116" i="29"/>
  <c r="CN116" i="29" s="1"/>
  <c r="BO116" i="29" s="1"/>
  <c r="CI116" i="29"/>
  <c r="CH116" i="29"/>
  <c r="CM116" i="29"/>
  <c r="CL116" i="29"/>
  <c r="CK116" i="29"/>
  <c r="CJ116" i="29"/>
  <c r="CG116" i="29"/>
  <c r="CF116" i="29"/>
  <c r="CE116" i="29"/>
  <c r="CD116" i="29"/>
  <c r="BV116" i="29"/>
  <c r="BU116" i="29"/>
  <c r="BP116" i="29"/>
  <c r="CR115" i="29"/>
  <c r="CO115" i="29" s="1"/>
  <c r="CQ115" i="29"/>
  <c r="CN115" i="29" s="1"/>
  <c r="BO115" i="29" s="1"/>
  <c r="CI115" i="29"/>
  <c r="CH115" i="29"/>
  <c r="CM115" i="29"/>
  <c r="CL115" i="29"/>
  <c r="CK115" i="29"/>
  <c r="CJ115" i="29"/>
  <c r="CG115" i="29"/>
  <c r="CF115" i="29"/>
  <c r="CE115" i="29"/>
  <c r="CD115" i="29"/>
  <c r="BV115" i="29"/>
  <c r="BU115" i="29"/>
  <c r="BP115" i="29"/>
  <c r="CR114" i="29"/>
  <c r="CO114" i="29" s="1"/>
  <c r="CQ114" i="29"/>
  <c r="CN114" i="29" s="1"/>
  <c r="BO114" i="29" s="1"/>
  <c r="CI114" i="29"/>
  <c r="CH114" i="29"/>
  <c r="CM114" i="29"/>
  <c r="CL114" i="29"/>
  <c r="CK114" i="29"/>
  <c r="CJ114" i="29"/>
  <c r="CG114" i="29"/>
  <c r="CF114" i="29"/>
  <c r="CE114" i="29"/>
  <c r="CD114" i="29"/>
  <c r="BV114" i="29"/>
  <c r="BU114" i="29"/>
  <c r="BP114" i="29"/>
  <c r="CR113" i="29"/>
  <c r="CO113" i="29" s="1"/>
  <c r="CQ113" i="29"/>
  <c r="CN113" i="29" s="1"/>
  <c r="BO113" i="29" s="1"/>
  <c r="CI113" i="29"/>
  <c r="CH113" i="29"/>
  <c r="CM113" i="29"/>
  <c r="CL113" i="29"/>
  <c r="CK113" i="29"/>
  <c r="CJ113" i="29"/>
  <c r="CG113" i="29"/>
  <c r="CF113" i="29"/>
  <c r="CE113" i="29"/>
  <c r="CD113" i="29"/>
  <c r="BV113" i="29"/>
  <c r="BU113" i="29"/>
  <c r="BP113" i="29"/>
  <c r="CR112" i="29"/>
  <c r="CO112" i="29" s="1"/>
  <c r="CQ112" i="29"/>
  <c r="CN112" i="29" s="1"/>
  <c r="BO112" i="29" s="1"/>
  <c r="CI112" i="29"/>
  <c r="CH112" i="29"/>
  <c r="CM112" i="29"/>
  <c r="CL112" i="29"/>
  <c r="CK112" i="29"/>
  <c r="CJ112" i="29"/>
  <c r="CG112" i="29"/>
  <c r="CF112" i="29"/>
  <c r="CE112" i="29"/>
  <c r="CD112" i="29"/>
  <c r="BV112" i="29"/>
  <c r="BU112" i="29"/>
  <c r="BP112" i="29"/>
  <c r="CR111" i="29"/>
  <c r="CO111" i="29" s="1"/>
  <c r="CQ111" i="29"/>
  <c r="CN111" i="29" s="1"/>
  <c r="BO111" i="29" s="1"/>
  <c r="CI111" i="29"/>
  <c r="CH111" i="29"/>
  <c r="CM111" i="29"/>
  <c r="CL111" i="29"/>
  <c r="CK111" i="29"/>
  <c r="CJ111" i="29"/>
  <c r="CG111" i="29"/>
  <c r="CF111" i="29"/>
  <c r="CE111" i="29"/>
  <c r="CD111" i="29"/>
  <c r="BV111" i="29"/>
  <c r="BU111" i="29"/>
  <c r="BP111" i="29"/>
  <c r="CR110" i="29"/>
  <c r="CO110" i="29" s="1"/>
  <c r="CQ110" i="29"/>
  <c r="CN110" i="29" s="1"/>
  <c r="BO110" i="29" s="1"/>
  <c r="CI110" i="29"/>
  <c r="CH110" i="29"/>
  <c r="CM110" i="29"/>
  <c r="CL110" i="29"/>
  <c r="CK110" i="29"/>
  <c r="CJ110" i="29"/>
  <c r="CG110" i="29"/>
  <c r="CF110" i="29"/>
  <c r="CE110" i="29"/>
  <c r="CD110" i="29"/>
  <c r="BV110" i="29"/>
  <c r="BU110" i="29"/>
  <c r="BP110" i="29"/>
  <c r="CR109" i="29"/>
  <c r="CO109" i="29" s="1"/>
  <c r="CQ109" i="29"/>
  <c r="CN109" i="29" s="1"/>
  <c r="BO109" i="29" s="1"/>
  <c r="CI109" i="29"/>
  <c r="CH109" i="29"/>
  <c r="CM109" i="29"/>
  <c r="CL109" i="29"/>
  <c r="CK109" i="29"/>
  <c r="CJ109" i="29"/>
  <c r="CG109" i="29"/>
  <c r="CF109" i="29"/>
  <c r="CE109" i="29"/>
  <c r="CD109" i="29"/>
  <c r="BV109" i="29"/>
  <c r="BU109" i="29"/>
  <c r="BP109" i="29"/>
  <c r="CR108" i="29"/>
  <c r="CO108" i="29" s="1"/>
  <c r="CQ108" i="29"/>
  <c r="CN108" i="29" s="1"/>
  <c r="BO108" i="29" s="1"/>
  <c r="CI108" i="29"/>
  <c r="CH108" i="29"/>
  <c r="CM108" i="29"/>
  <c r="CL108" i="29"/>
  <c r="CK108" i="29"/>
  <c r="CJ108" i="29"/>
  <c r="CG108" i="29"/>
  <c r="CF108" i="29"/>
  <c r="CE108" i="29"/>
  <c r="CD108" i="29"/>
  <c r="BV108" i="29"/>
  <c r="BU108" i="29"/>
  <c r="BP108" i="29"/>
  <c r="CR107" i="29"/>
  <c r="CO107" i="29" s="1"/>
  <c r="CQ107" i="29"/>
  <c r="CN107" i="29" s="1"/>
  <c r="BO107" i="29" s="1"/>
  <c r="CI107" i="29"/>
  <c r="CH107" i="29"/>
  <c r="CM107" i="29"/>
  <c r="CL107" i="29"/>
  <c r="CK107" i="29"/>
  <c r="CJ107" i="29"/>
  <c r="CG107" i="29"/>
  <c r="CF107" i="29"/>
  <c r="CE107" i="29"/>
  <c r="CD107" i="29"/>
  <c r="BV107" i="29"/>
  <c r="BU107" i="29"/>
  <c r="BP107" i="29"/>
  <c r="CR106" i="29"/>
  <c r="CO106" i="29" s="1"/>
  <c r="CQ106" i="29"/>
  <c r="CN106" i="29" s="1"/>
  <c r="BO106" i="29" s="1"/>
  <c r="CI106" i="29"/>
  <c r="CH106" i="29"/>
  <c r="CM106" i="29"/>
  <c r="CL106" i="29"/>
  <c r="CK106" i="29"/>
  <c r="CJ106" i="29"/>
  <c r="CG106" i="29"/>
  <c r="CF106" i="29"/>
  <c r="CE106" i="29"/>
  <c r="CD106" i="29"/>
  <c r="BV106" i="29"/>
  <c r="BU106" i="29"/>
  <c r="BP106" i="29"/>
  <c r="CR105" i="29"/>
  <c r="CO105" i="29" s="1"/>
  <c r="CQ105" i="29"/>
  <c r="CN105" i="29" s="1"/>
  <c r="BO105" i="29" s="1"/>
  <c r="CI105" i="29"/>
  <c r="CH105" i="29"/>
  <c r="CM105" i="29"/>
  <c r="CL105" i="29"/>
  <c r="CK105" i="29"/>
  <c r="CJ105" i="29"/>
  <c r="CG105" i="29"/>
  <c r="CF105" i="29"/>
  <c r="CE105" i="29"/>
  <c r="CD105" i="29"/>
  <c r="BV105" i="29"/>
  <c r="BU105" i="29"/>
  <c r="BP105" i="29"/>
  <c r="CR104" i="29"/>
  <c r="CO104" i="29" s="1"/>
  <c r="CQ104" i="29"/>
  <c r="CN104" i="29" s="1"/>
  <c r="BO104" i="29" s="1"/>
  <c r="CI104" i="29"/>
  <c r="CH104" i="29"/>
  <c r="CM104" i="29"/>
  <c r="CL104" i="29"/>
  <c r="CK104" i="29"/>
  <c r="CJ104" i="29"/>
  <c r="CG104" i="29"/>
  <c r="CF104" i="29"/>
  <c r="CE104" i="29"/>
  <c r="CD104" i="29"/>
  <c r="BV104" i="29"/>
  <c r="BU104" i="29"/>
  <c r="BP104" i="29"/>
  <c r="CR103" i="29"/>
  <c r="CO103" i="29" s="1"/>
  <c r="CQ103" i="29"/>
  <c r="CI103" i="29"/>
  <c r="CH103" i="29"/>
  <c r="CM103" i="29"/>
  <c r="CL103" i="29"/>
  <c r="CK103" i="29"/>
  <c r="CJ103" i="29"/>
  <c r="CG103" i="29"/>
  <c r="CF103" i="29"/>
  <c r="CE103" i="29"/>
  <c r="CD103" i="29"/>
  <c r="BV103" i="29"/>
  <c r="BU103" i="29"/>
  <c r="CR102" i="29"/>
  <c r="CO102" i="29" s="1"/>
  <c r="CQ102" i="29"/>
  <c r="CN102" i="29" s="1"/>
  <c r="BO102" i="29" s="1"/>
  <c r="CI102" i="29"/>
  <c r="CH102" i="29"/>
  <c r="CM102" i="29"/>
  <c r="CL102" i="29"/>
  <c r="CK102" i="29"/>
  <c r="CJ102" i="29"/>
  <c r="CG102" i="29"/>
  <c r="CF102" i="29"/>
  <c r="CE102" i="29"/>
  <c r="CD102" i="29"/>
  <c r="BV102" i="29"/>
  <c r="BU102" i="29"/>
  <c r="CR101" i="29"/>
  <c r="CO101" i="29" s="1"/>
  <c r="CQ101" i="29"/>
  <c r="CI101" i="29"/>
  <c r="CH101" i="29"/>
  <c r="CM101" i="29"/>
  <c r="CL101" i="29"/>
  <c r="CK101" i="29"/>
  <c r="CJ101" i="29"/>
  <c r="CG101" i="29"/>
  <c r="CF101" i="29"/>
  <c r="CE101" i="29"/>
  <c r="CD101" i="29"/>
  <c r="BV101" i="29"/>
  <c r="BU101" i="29"/>
  <c r="BP101" i="29"/>
  <c r="CR100" i="29"/>
  <c r="CO100" i="29" s="1"/>
  <c r="CQ100" i="29"/>
  <c r="CN100" i="29" s="1"/>
  <c r="BO100" i="29" s="1"/>
  <c r="CI100" i="29"/>
  <c r="CH100" i="29"/>
  <c r="CM100" i="29"/>
  <c r="CL100" i="29"/>
  <c r="CK100" i="29"/>
  <c r="CJ100" i="29"/>
  <c r="CG100" i="29"/>
  <c r="CF100" i="29"/>
  <c r="CE100" i="29"/>
  <c r="CD100" i="29"/>
  <c r="BV100" i="29"/>
  <c r="BU100" i="29"/>
  <c r="BP100" i="29"/>
  <c r="CR99" i="29"/>
  <c r="CO99" i="29" s="1"/>
  <c r="CQ99" i="29"/>
  <c r="CN99" i="29" s="1"/>
  <c r="BO99" i="29" s="1"/>
  <c r="CI99" i="29"/>
  <c r="CH99" i="29"/>
  <c r="CM99" i="29"/>
  <c r="CL99" i="29"/>
  <c r="CK99" i="29"/>
  <c r="CJ99" i="29"/>
  <c r="CG99" i="29"/>
  <c r="CF99" i="29"/>
  <c r="CE99" i="29"/>
  <c r="CD99" i="29"/>
  <c r="BV99" i="29"/>
  <c r="BU99" i="29"/>
  <c r="BP99" i="29"/>
  <c r="CR98" i="29"/>
  <c r="CO98" i="29" s="1"/>
  <c r="CQ98" i="29"/>
  <c r="CN98" i="29" s="1"/>
  <c r="BO98" i="29" s="1"/>
  <c r="CI98" i="29"/>
  <c r="CH98" i="29"/>
  <c r="CM98" i="29"/>
  <c r="CL98" i="29"/>
  <c r="CK98" i="29"/>
  <c r="CJ98" i="29"/>
  <c r="CG98" i="29"/>
  <c r="CF98" i="29"/>
  <c r="CE98" i="29"/>
  <c r="CD98" i="29"/>
  <c r="BV98" i="29"/>
  <c r="BU98" i="29"/>
  <c r="BP98" i="29"/>
  <c r="CR97" i="29"/>
  <c r="CO97" i="29" s="1"/>
  <c r="CQ97" i="29"/>
  <c r="CN97" i="29" s="1"/>
  <c r="BO97" i="29" s="1"/>
  <c r="CI97" i="29"/>
  <c r="CH97" i="29"/>
  <c r="CM97" i="29"/>
  <c r="CL97" i="29"/>
  <c r="CK97" i="29"/>
  <c r="CJ97" i="29"/>
  <c r="CG97" i="29"/>
  <c r="CF97" i="29"/>
  <c r="CE97" i="29"/>
  <c r="CD97" i="29"/>
  <c r="BV97" i="29"/>
  <c r="BU97" i="29"/>
  <c r="BP97" i="29"/>
  <c r="CR96" i="29"/>
  <c r="CO96" i="29" s="1"/>
  <c r="CQ96" i="29"/>
  <c r="CN96" i="29" s="1"/>
  <c r="BO96" i="29" s="1"/>
  <c r="CI96" i="29"/>
  <c r="CH96" i="29"/>
  <c r="CM96" i="29"/>
  <c r="CL96" i="29"/>
  <c r="CK96" i="29"/>
  <c r="CJ96" i="29"/>
  <c r="CG96" i="29"/>
  <c r="CF96" i="29"/>
  <c r="CE96" i="29"/>
  <c r="CD96" i="29"/>
  <c r="BV96" i="29"/>
  <c r="BU96" i="29"/>
  <c r="BP96" i="29"/>
  <c r="CR95" i="29"/>
  <c r="CO95" i="29" s="1"/>
  <c r="CQ95" i="29"/>
  <c r="CI95" i="29"/>
  <c r="CH95" i="29"/>
  <c r="CM95" i="29"/>
  <c r="CL95" i="29"/>
  <c r="CK95" i="29"/>
  <c r="CJ95" i="29"/>
  <c r="CG95" i="29"/>
  <c r="CF95" i="29"/>
  <c r="CE95" i="29"/>
  <c r="CD95" i="29"/>
  <c r="BV95" i="29"/>
  <c r="BU95" i="29"/>
  <c r="CR94" i="29"/>
  <c r="CO94" i="29" s="1"/>
  <c r="CQ94" i="29"/>
  <c r="CI94" i="29"/>
  <c r="CH94" i="29"/>
  <c r="CM94" i="29"/>
  <c r="CL94" i="29"/>
  <c r="CK94" i="29"/>
  <c r="CJ94" i="29"/>
  <c r="CG94" i="29"/>
  <c r="CF94" i="29"/>
  <c r="CE94" i="29"/>
  <c r="CD94" i="29"/>
  <c r="BV94" i="29"/>
  <c r="BU94" i="29"/>
  <c r="CR93" i="29"/>
  <c r="CO93" i="29" s="1"/>
  <c r="CQ93" i="29"/>
  <c r="BP93" i="29" s="1"/>
  <c r="CI93" i="29"/>
  <c r="CH93" i="29"/>
  <c r="CM93" i="29"/>
  <c r="CL93" i="29"/>
  <c r="CK93" i="29"/>
  <c r="CJ93" i="29"/>
  <c r="CG93" i="29"/>
  <c r="CF93" i="29"/>
  <c r="CE93" i="29"/>
  <c r="CD93" i="29"/>
  <c r="BV93" i="29"/>
  <c r="BU93" i="29"/>
  <c r="CR92" i="29"/>
  <c r="CO92" i="29" s="1"/>
  <c r="CQ92" i="29"/>
  <c r="BP92" i="29" s="1"/>
  <c r="CI92" i="29"/>
  <c r="CH92" i="29"/>
  <c r="CM92" i="29"/>
  <c r="CL92" i="29"/>
  <c r="CK92" i="29"/>
  <c r="CJ92" i="29"/>
  <c r="CG92" i="29"/>
  <c r="CF92" i="29"/>
  <c r="CE92" i="29"/>
  <c r="CD92" i="29"/>
  <c r="BV92" i="29"/>
  <c r="BU92" i="29"/>
  <c r="CR91" i="29"/>
  <c r="CO91" i="29" s="1"/>
  <c r="CQ91" i="29"/>
  <c r="BP91" i="29" s="1"/>
  <c r="CI91" i="29"/>
  <c r="CH91" i="29"/>
  <c r="CM91" i="29"/>
  <c r="CL91" i="29"/>
  <c r="CK91" i="29"/>
  <c r="CJ91" i="29"/>
  <c r="CG91" i="29"/>
  <c r="CF91" i="29"/>
  <c r="CE91" i="29"/>
  <c r="CD91" i="29"/>
  <c r="BV91" i="29"/>
  <c r="BU91" i="29"/>
  <c r="CR90" i="29"/>
  <c r="CO90" i="29" s="1"/>
  <c r="CQ90" i="29"/>
  <c r="CI90" i="29"/>
  <c r="CH90" i="29"/>
  <c r="CM90" i="29"/>
  <c r="CL90" i="29"/>
  <c r="CK90" i="29"/>
  <c r="CJ90" i="29"/>
  <c r="CG90" i="29"/>
  <c r="CF90" i="29"/>
  <c r="CE90" i="29"/>
  <c r="CD90" i="29"/>
  <c r="BV90" i="29"/>
  <c r="BU90" i="29"/>
  <c r="CR89" i="29"/>
  <c r="CO89" i="29" s="1"/>
  <c r="CQ89" i="29"/>
  <c r="BP89" i="29" s="1"/>
  <c r="CI89" i="29"/>
  <c r="CH89" i="29"/>
  <c r="CM89" i="29"/>
  <c r="CL89" i="29"/>
  <c r="CK89" i="29"/>
  <c r="CJ89" i="29"/>
  <c r="CG89" i="29"/>
  <c r="CF89" i="29"/>
  <c r="CE89" i="29"/>
  <c r="CD89" i="29"/>
  <c r="BV89" i="29"/>
  <c r="BU89" i="29"/>
  <c r="CR88" i="29"/>
  <c r="CO88" i="29" s="1"/>
  <c r="CQ88" i="29"/>
  <c r="CI88" i="29"/>
  <c r="CH88" i="29"/>
  <c r="CM88" i="29"/>
  <c r="CL88" i="29"/>
  <c r="CK88" i="29"/>
  <c r="CJ88" i="29"/>
  <c r="CG88" i="29"/>
  <c r="CF88" i="29"/>
  <c r="CE88" i="29"/>
  <c r="CD88" i="29"/>
  <c r="BV88" i="29"/>
  <c r="BU88" i="29"/>
  <c r="CR87" i="29"/>
  <c r="CO87" i="29" s="1"/>
  <c r="CQ87" i="29"/>
  <c r="BP87" i="29" s="1"/>
  <c r="CI87" i="29"/>
  <c r="CH87" i="29"/>
  <c r="CM87" i="29"/>
  <c r="CL87" i="29"/>
  <c r="CK87" i="29"/>
  <c r="CJ87" i="29"/>
  <c r="CG87" i="29"/>
  <c r="CF87" i="29"/>
  <c r="CE87" i="29"/>
  <c r="CD87" i="29"/>
  <c r="BV87" i="29"/>
  <c r="BU87" i="29"/>
  <c r="CR86" i="29"/>
  <c r="CO86" i="29" s="1"/>
  <c r="CQ86" i="29"/>
  <c r="BP86" i="29" s="1"/>
  <c r="CI86" i="29"/>
  <c r="CH86" i="29"/>
  <c r="CM86" i="29"/>
  <c r="CL86" i="29"/>
  <c r="CK86" i="29"/>
  <c r="CJ86" i="29"/>
  <c r="CG86" i="29"/>
  <c r="CF86" i="29"/>
  <c r="CE86" i="29"/>
  <c r="CD86" i="29"/>
  <c r="BV86" i="29"/>
  <c r="BU86" i="29"/>
  <c r="CR85" i="29"/>
  <c r="CO85" i="29" s="1"/>
  <c r="CQ85" i="29"/>
  <c r="BP85" i="29" s="1"/>
  <c r="CI85" i="29"/>
  <c r="CH85" i="29"/>
  <c r="CM85" i="29"/>
  <c r="CL85" i="29"/>
  <c r="CK85" i="29"/>
  <c r="CJ85" i="29"/>
  <c r="CG85" i="29"/>
  <c r="CF85" i="29"/>
  <c r="CE85" i="29"/>
  <c r="CD85" i="29"/>
  <c r="BV85" i="29"/>
  <c r="BU85" i="29"/>
  <c r="CR84" i="29"/>
  <c r="CO84" i="29" s="1"/>
  <c r="CQ84" i="29"/>
  <c r="CI84" i="29"/>
  <c r="CH84" i="29"/>
  <c r="CM84" i="29"/>
  <c r="CL84" i="29"/>
  <c r="CK84" i="29"/>
  <c r="CJ84" i="29"/>
  <c r="CG84" i="29"/>
  <c r="CF84" i="29"/>
  <c r="CE84" i="29"/>
  <c r="CD84" i="29"/>
  <c r="BV84" i="29"/>
  <c r="BU84" i="29"/>
  <c r="CR83" i="29"/>
  <c r="CO83" i="29" s="1"/>
  <c r="CQ83" i="29"/>
  <c r="CN83" i="29" s="1"/>
  <c r="BO83" i="29" s="1"/>
  <c r="CI83" i="29"/>
  <c r="CH83" i="29"/>
  <c r="CM83" i="29"/>
  <c r="CL83" i="29"/>
  <c r="CK83" i="29"/>
  <c r="CJ83" i="29"/>
  <c r="CG83" i="29"/>
  <c r="CF83" i="29"/>
  <c r="CE83" i="29"/>
  <c r="CD83" i="29"/>
  <c r="BV83" i="29"/>
  <c r="BU83" i="29"/>
  <c r="CR82" i="29"/>
  <c r="CO82" i="29" s="1"/>
  <c r="CQ82" i="29"/>
  <c r="CI82" i="29"/>
  <c r="CH82" i="29"/>
  <c r="CM82" i="29"/>
  <c r="CL82" i="29"/>
  <c r="CK82" i="29"/>
  <c r="CJ82" i="29"/>
  <c r="CG82" i="29"/>
  <c r="CF82" i="29"/>
  <c r="CE82" i="29"/>
  <c r="CD82" i="29"/>
  <c r="BV82" i="29"/>
  <c r="BU82" i="29"/>
  <c r="CR81" i="29"/>
  <c r="CO81" i="29" s="1"/>
  <c r="CQ81" i="29"/>
  <c r="BP81" i="29" s="1"/>
  <c r="CI81" i="29"/>
  <c r="CH81" i="29"/>
  <c r="CM81" i="29"/>
  <c r="CL81" i="29"/>
  <c r="CK81" i="29"/>
  <c r="CJ81" i="29"/>
  <c r="CG81" i="29"/>
  <c r="CF81" i="29"/>
  <c r="CE81" i="29"/>
  <c r="CD81" i="29"/>
  <c r="BV81" i="29"/>
  <c r="BU81" i="29"/>
  <c r="CR80" i="29"/>
  <c r="CO80" i="29" s="1"/>
  <c r="CQ80" i="29"/>
  <c r="CN80" i="29" s="1"/>
  <c r="BO80" i="29" s="1"/>
  <c r="CI80" i="29"/>
  <c r="CH80" i="29"/>
  <c r="CM80" i="29"/>
  <c r="CL80" i="29"/>
  <c r="CK80" i="29"/>
  <c r="CJ80" i="29"/>
  <c r="CG80" i="29"/>
  <c r="CF80" i="29"/>
  <c r="CE80" i="29"/>
  <c r="CD80" i="29"/>
  <c r="BV80" i="29"/>
  <c r="BU80" i="29"/>
  <c r="CR79" i="29"/>
  <c r="CO79" i="29" s="1"/>
  <c r="CQ79" i="29"/>
  <c r="BP79" i="29" s="1"/>
  <c r="CI79" i="29"/>
  <c r="CH79" i="29"/>
  <c r="CM79" i="29"/>
  <c r="CL79" i="29"/>
  <c r="CK79" i="29"/>
  <c r="CJ79" i="29"/>
  <c r="CG79" i="29"/>
  <c r="CF79" i="29"/>
  <c r="CE79" i="29"/>
  <c r="CD79" i="29"/>
  <c r="BV79" i="29"/>
  <c r="BU79" i="29"/>
  <c r="CR78" i="29"/>
  <c r="CO78" i="29" s="1"/>
  <c r="CQ78" i="29"/>
  <c r="BP78" i="29" s="1"/>
  <c r="CI78" i="29"/>
  <c r="CH78" i="29"/>
  <c r="CM78" i="29"/>
  <c r="CL78" i="29"/>
  <c r="CK78" i="29"/>
  <c r="CJ78" i="29"/>
  <c r="CG78" i="29"/>
  <c r="CF78" i="29"/>
  <c r="CE78" i="29"/>
  <c r="CD78" i="29"/>
  <c r="BV78" i="29"/>
  <c r="BU78" i="29"/>
  <c r="CR77" i="29"/>
  <c r="CO77" i="29" s="1"/>
  <c r="CQ77" i="29"/>
  <c r="CN77" i="29" s="1"/>
  <c r="BO77" i="29" s="1"/>
  <c r="CI77" i="29"/>
  <c r="CH77" i="29"/>
  <c r="CM77" i="29"/>
  <c r="CL77" i="29"/>
  <c r="CK77" i="29"/>
  <c r="CJ77" i="29"/>
  <c r="CG77" i="29"/>
  <c r="CF77" i="29"/>
  <c r="CE77" i="29"/>
  <c r="CD77" i="29"/>
  <c r="BV77" i="29"/>
  <c r="BU77" i="29"/>
  <c r="CR76" i="29"/>
  <c r="CO76" i="29" s="1"/>
  <c r="CQ76" i="29"/>
  <c r="CN76" i="29" s="1"/>
  <c r="BO76" i="29" s="1"/>
  <c r="CI76" i="29"/>
  <c r="CH76" i="29"/>
  <c r="CM76" i="29"/>
  <c r="CL76" i="29"/>
  <c r="CK76" i="29"/>
  <c r="CJ76" i="29"/>
  <c r="CG76" i="29"/>
  <c r="CF76" i="29"/>
  <c r="CE76" i="29"/>
  <c r="CD76" i="29"/>
  <c r="BV76" i="29"/>
  <c r="BU76" i="29"/>
  <c r="CR75" i="29"/>
  <c r="CO75" i="29" s="1"/>
  <c r="CQ75" i="29"/>
  <c r="CN75" i="29" s="1"/>
  <c r="BO75" i="29" s="1"/>
  <c r="CI75" i="29"/>
  <c r="CH75" i="29"/>
  <c r="CM75" i="29"/>
  <c r="CL75" i="29"/>
  <c r="CK75" i="29"/>
  <c r="CJ75" i="29"/>
  <c r="CG75" i="29"/>
  <c r="CF75" i="29"/>
  <c r="CE75" i="29"/>
  <c r="CD75" i="29"/>
  <c r="BV75" i="29"/>
  <c r="BU75" i="29"/>
  <c r="CR74" i="29"/>
  <c r="CO74" i="29" s="1"/>
  <c r="CQ74" i="29"/>
  <c r="CI74" i="29"/>
  <c r="CH74" i="29"/>
  <c r="CM74" i="29"/>
  <c r="CL74" i="29"/>
  <c r="CK74" i="29"/>
  <c r="CJ74" i="29"/>
  <c r="CG74" i="29"/>
  <c r="CF74" i="29"/>
  <c r="CE74" i="29"/>
  <c r="CD74" i="29"/>
  <c r="BV74" i="29"/>
  <c r="BU74" i="29"/>
  <c r="CR73" i="29"/>
  <c r="CO73" i="29" s="1"/>
  <c r="CQ73" i="29"/>
  <c r="BP73" i="29" s="1"/>
  <c r="CI73" i="29"/>
  <c r="CH73" i="29"/>
  <c r="CM73" i="29"/>
  <c r="CL73" i="29"/>
  <c r="CK73" i="29"/>
  <c r="CJ73" i="29"/>
  <c r="CG73" i="29"/>
  <c r="CF73" i="29"/>
  <c r="CE73" i="29"/>
  <c r="CD73" i="29"/>
  <c r="BV73" i="29"/>
  <c r="BU73" i="29"/>
  <c r="CR72" i="29"/>
  <c r="CO72" i="29" s="1"/>
  <c r="CQ72" i="29"/>
  <c r="CN72" i="29" s="1"/>
  <c r="BO72" i="29" s="1"/>
  <c r="CI72" i="29"/>
  <c r="CH72" i="29"/>
  <c r="CM72" i="29"/>
  <c r="CL72" i="29"/>
  <c r="CK72" i="29"/>
  <c r="CJ72" i="29"/>
  <c r="CG72" i="29"/>
  <c r="CF72" i="29"/>
  <c r="CE72" i="29"/>
  <c r="CD72" i="29"/>
  <c r="BV72" i="29"/>
  <c r="BU72" i="29"/>
  <c r="CR71" i="29"/>
  <c r="CO71" i="29" s="1"/>
  <c r="CQ71" i="29"/>
  <c r="CI71" i="29"/>
  <c r="CH71" i="29"/>
  <c r="CM71" i="29"/>
  <c r="CL71" i="29"/>
  <c r="CK71" i="29"/>
  <c r="CJ71" i="29"/>
  <c r="CG71" i="29"/>
  <c r="CF71" i="29"/>
  <c r="CE71" i="29"/>
  <c r="CD71" i="29"/>
  <c r="BV71" i="29"/>
  <c r="BU71" i="29"/>
  <c r="BP71" i="29"/>
  <c r="CR70" i="29"/>
  <c r="CO70" i="29" s="1"/>
  <c r="CQ70" i="29"/>
  <c r="BP70" i="29" s="1"/>
  <c r="CI70" i="29"/>
  <c r="CH70" i="29"/>
  <c r="CM70" i="29"/>
  <c r="CL70" i="29"/>
  <c r="CK70" i="29"/>
  <c r="CJ70" i="29"/>
  <c r="CG70" i="29"/>
  <c r="CF70" i="29"/>
  <c r="CE70" i="29"/>
  <c r="CD70" i="29"/>
  <c r="BV70" i="29"/>
  <c r="BU70" i="29"/>
  <c r="CR69" i="29"/>
  <c r="CO69" i="29" s="1"/>
  <c r="CQ69" i="29"/>
  <c r="CN69" i="29" s="1"/>
  <c r="BO69" i="29" s="1"/>
  <c r="CI69" i="29"/>
  <c r="CH69" i="29"/>
  <c r="CM69" i="29"/>
  <c r="CL69" i="29"/>
  <c r="CK69" i="29"/>
  <c r="CJ69" i="29"/>
  <c r="CG69" i="29"/>
  <c r="CF69" i="29"/>
  <c r="CE69" i="29"/>
  <c r="CD69" i="29"/>
  <c r="BV69" i="29"/>
  <c r="BU69" i="29"/>
  <c r="CR68" i="29"/>
  <c r="CO68" i="29" s="1"/>
  <c r="CQ68" i="29"/>
  <c r="BP68" i="29" s="1"/>
  <c r="CI68" i="29"/>
  <c r="CH68" i="29"/>
  <c r="CM68" i="29"/>
  <c r="CL68" i="29"/>
  <c r="CK68" i="29"/>
  <c r="CJ68" i="29"/>
  <c r="CG68" i="29"/>
  <c r="CF68" i="29"/>
  <c r="CE68" i="29"/>
  <c r="CD68" i="29"/>
  <c r="BV68" i="29"/>
  <c r="BU68" i="29"/>
  <c r="CR67" i="29"/>
  <c r="CO67" i="29" s="1"/>
  <c r="CQ67" i="29"/>
  <c r="CI67" i="29"/>
  <c r="CH67" i="29"/>
  <c r="CM67" i="29"/>
  <c r="CL67" i="29"/>
  <c r="CK67" i="29"/>
  <c r="CJ67" i="29"/>
  <c r="CG67" i="29"/>
  <c r="CF67" i="29"/>
  <c r="CE67" i="29"/>
  <c r="CD67" i="29"/>
  <c r="BV67" i="29"/>
  <c r="BU67" i="29"/>
  <c r="CR66" i="29"/>
  <c r="CO66" i="29" s="1"/>
  <c r="CQ66" i="29"/>
  <c r="BP66" i="29" s="1"/>
  <c r="CI66" i="29"/>
  <c r="CH66" i="29"/>
  <c r="CM66" i="29"/>
  <c r="CL66" i="29"/>
  <c r="CK66" i="29"/>
  <c r="CJ66" i="29"/>
  <c r="CG66" i="29"/>
  <c r="CF66" i="29"/>
  <c r="CE66" i="29"/>
  <c r="CD66" i="29"/>
  <c r="BV66" i="29"/>
  <c r="BU66" i="29"/>
  <c r="CR65" i="29"/>
  <c r="CO65" i="29" s="1"/>
  <c r="CQ65" i="29"/>
  <c r="CI65" i="29"/>
  <c r="CH65" i="29"/>
  <c r="CM65" i="29"/>
  <c r="CL65" i="29"/>
  <c r="CK65" i="29"/>
  <c r="CJ65" i="29"/>
  <c r="CG65" i="29"/>
  <c r="CF65" i="29"/>
  <c r="CE65" i="29"/>
  <c r="CD65" i="29"/>
  <c r="BV65" i="29"/>
  <c r="BU65" i="29"/>
  <c r="CR64" i="29"/>
  <c r="CO64" i="29" s="1"/>
  <c r="CQ64" i="29"/>
  <c r="BP64" i="29" s="1"/>
  <c r="CI64" i="29"/>
  <c r="CH64" i="29"/>
  <c r="CM64" i="29"/>
  <c r="CL64" i="29"/>
  <c r="CK64" i="29"/>
  <c r="CJ64" i="29"/>
  <c r="CG64" i="29"/>
  <c r="CF64" i="29"/>
  <c r="CE64" i="29"/>
  <c r="CD64" i="29"/>
  <c r="BV64" i="29"/>
  <c r="BU64" i="29"/>
  <c r="CR63" i="29"/>
  <c r="CO63" i="29" s="1"/>
  <c r="CQ63" i="29"/>
  <c r="CI63" i="29"/>
  <c r="CH63" i="29"/>
  <c r="CM63" i="29"/>
  <c r="CL63" i="29"/>
  <c r="CK63" i="29"/>
  <c r="CJ63" i="29"/>
  <c r="CG63" i="29"/>
  <c r="CF63" i="29"/>
  <c r="CE63" i="29"/>
  <c r="CD63" i="29"/>
  <c r="BV63" i="29"/>
  <c r="BU63" i="29"/>
  <c r="CR62" i="29"/>
  <c r="CO62" i="29" s="1"/>
  <c r="CQ62" i="29"/>
  <c r="BP62" i="29" s="1"/>
  <c r="CI62" i="29"/>
  <c r="CH62" i="29"/>
  <c r="CM62" i="29"/>
  <c r="CL62" i="29"/>
  <c r="CK62" i="29"/>
  <c r="CJ62" i="29"/>
  <c r="CG62" i="29"/>
  <c r="CF62" i="29"/>
  <c r="CE62" i="29"/>
  <c r="CD62" i="29"/>
  <c r="BV62" i="29"/>
  <c r="BU62" i="29"/>
  <c r="CR61" i="29"/>
  <c r="CO61" i="29" s="1"/>
  <c r="CQ61" i="29"/>
  <c r="CI61" i="29"/>
  <c r="CH61" i="29"/>
  <c r="CM61" i="29"/>
  <c r="CL61" i="29"/>
  <c r="CK61" i="29"/>
  <c r="CJ61" i="29"/>
  <c r="CG61" i="29"/>
  <c r="CF61" i="29"/>
  <c r="CE61" i="29"/>
  <c r="CD61" i="29"/>
  <c r="BV61" i="29"/>
  <c r="BU61" i="29"/>
  <c r="CR60" i="29"/>
  <c r="CO60" i="29" s="1"/>
  <c r="CQ60" i="29"/>
  <c r="BP60" i="29" s="1"/>
  <c r="CI60" i="29"/>
  <c r="CH60" i="29"/>
  <c r="CM60" i="29"/>
  <c r="CL60" i="29"/>
  <c r="CK60" i="29"/>
  <c r="CJ60" i="29"/>
  <c r="CG60" i="29"/>
  <c r="CF60" i="29"/>
  <c r="CE60" i="29"/>
  <c r="CD60" i="29"/>
  <c r="BV60" i="29"/>
  <c r="BU60" i="29"/>
  <c r="CR59" i="29"/>
  <c r="CO59" i="29" s="1"/>
  <c r="CQ59" i="29"/>
  <c r="CI59" i="29"/>
  <c r="CH59" i="29"/>
  <c r="CM59" i="29"/>
  <c r="CL59" i="29"/>
  <c r="CK59" i="29"/>
  <c r="CJ59" i="29"/>
  <c r="CG59" i="29"/>
  <c r="CF59" i="29"/>
  <c r="CE59" i="29"/>
  <c r="CD59" i="29"/>
  <c r="BV59" i="29"/>
  <c r="BU59" i="29"/>
  <c r="CR58" i="29"/>
  <c r="CO58" i="29" s="1"/>
  <c r="CQ58" i="29"/>
  <c r="BP58" i="29" s="1"/>
  <c r="CI58" i="29"/>
  <c r="CH58" i="29"/>
  <c r="CM58" i="29"/>
  <c r="CL58" i="29"/>
  <c r="CK58" i="29"/>
  <c r="CJ58" i="29"/>
  <c r="CG58" i="29"/>
  <c r="CF58" i="29"/>
  <c r="CE58" i="29"/>
  <c r="CD58" i="29"/>
  <c r="BV58" i="29"/>
  <c r="BU58" i="29"/>
  <c r="CR57" i="29"/>
  <c r="CO57" i="29" s="1"/>
  <c r="CQ57" i="29"/>
  <c r="CI57" i="29"/>
  <c r="CH57" i="29"/>
  <c r="CM57" i="29"/>
  <c r="CL57" i="29"/>
  <c r="CK57" i="29"/>
  <c r="CJ57" i="29"/>
  <c r="CG57" i="29"/>
  <c r="CF57" i="29"/>
  <c r="CE57" i="29"/>
  <c r="CD57" i="29"/>
  <c r="BV57" i="29"/>
  <c r="BU57" i="29"/>
  <c r="CR56" i="29"/>
  <c r="CO56" i="29" s="1"/>
  <c r="CQ56" i="29"/>
  <c r="BP56" i="29" s="1"/>
  <c r="CI56" i="29"/>
  <c r="CH56" i="29"/>
  <c r="CM56" i="29"/>
  <c r="CL56" i="29"/>
  <c r="CK56" i="29"/>
  <c r="CJ56" i="29"/>
  <c r="CG56" i="29"/>
  <c r="CF56" i="29"/>
  <c r="CE56" i="29"/>
  <c r="CD56" i="29"/>
  <c r="BV56" i="29"/>
  <c r="BU56" i="29"/>
  <c r="CR55" i="29"/>
  <c r="CO55" i="29" s="1"/>
  <c r="CQ55" i="29"/>
  <c r="CI55" i="29"/>
  <c r="CH55" i="29"/>
  <c r="CM55" i="29"/>
  <c r="CL55" i="29"/>
  <c r="CK55" i="29"/>
  <c r="CJ55" i="29"/>
  <c r="CG55" i="29"/>
  <c r="CF55" i="29"/>
  <c r="CE55" i="29"/>
  <c r="CD55" i="29"/>
  <c r="BV55" i="29"/>
  <c r="BU55" i="29"/>
  <c r="CR54" i="29"/>
  <c r="CO54" i="29" s="1"/>
  <c r="CQ54" i="29"/>
  <c r="BP54" i="29" s="1"/>
  <c r="CI54" i="29"/>
  <c r="CH54" i="29"/>
  <c r="CM54" i="29"/>
  <c r="CL54" i="29"/>
  <c r="CK54" i="29"/>
  <c r="CJ54" i="29"/>
  <c r="CG54" i="29"/>
  <c r="CF54" i="29"/>
  <c r="CE54" i="29"/>
  <c r="CD54" i="29"/>
  <c r="BV54" i="29"/>
  <c r="BU54" i="29"/>
  <c r="CR53" i="29"/>
  <c r="CO53" i="29" s="1"/>
  <c r="CQ53" i="29"/>
  <c r="CI53" i="29"/>
  <c r="CH53" i="29"/>
  <c r="CM53" i="29"/>
  <c r="CL53" i="29"/>
  <c r="CK53" i="29"/>
  <c r="CJ53" i="29"/>
  <c r="CG53" i="29"/>
  <c r="CF53" i="29"/>
  <c r="CE53" i="29"/>
  <c r="CD53" i="29"/>
  <c r="BV53" i="29"/>
  <c r="BU53" i="29"/>
  <c r="CR52" i="29"/>
  <c r="CQ52" i="29"/>
  <c r="CI52" i="29"/>
  <c r="CH52" i="29"/>
  <c r="CM52" i="29"/>
  <c r="CL52" i="29"/>
  <c r="CK52" i="29"/>
  <c r="CJ52" i="29"/>
  <c r="CG52" i="29"/>
  <c r="CF52" i="29"/>
  <c r="CE52" i="29"/>
  <c r="CD52" i="29"/>
  <c r="BV52" i="29"/>
  <c r="BU52" i="29"/>
  <c r="CR51" i="29"/>
  <c r="CQ51" i="29"/>
  <c r="CI51" i="29"/>
  <c r="CH51" i="29"/>
  <c r="CM51" i="29"/>
  <c r="CL51" i="29"/>
  <c r="CK51" i="29"/>
  <c r="CJ51" i="29"/>
  <c r="CG51" i="29"/>
  <c r="CF51" i="29"/>
  <c r="CE51" i="29"/>
  <c r="CD51" i="29"/>
  <c r="BV51" i="29"/>
  <c r="BU51" i="29"/>
  <c r="CR50" i="29"/>
  <c r="CQ50" i="29"/>
  <c r="CI50" i="29"/>
  <c r="CH50" i="29"/>
  <c r="CM50" i="29"/>
  <c r="CL50" i="29"/>
  <c r="CK50" i="29"/>
  <c r="CJ50" i="29"/>
  <c r="CG50" i="29"/>
  <c r="CF50" i="29"/>
  <c r="CE50" i="29"/>
  <c r="CD50" i="29"/>
  <c r="BV50" i="29"/>
  <c r="BU50" i="29"/>
  <c r="CR49" i="29"/>
  <c r="CQ49" i="29"/>
  <c r="CI49" i="29"/>
  <c r="CH49" i="29"/>
  <c r="CM49" i="29"/>
  <c r="CL49" i="29"/>
  <c r="CK49" i="29"/>
  <c r="CJ49" i="29"/>
  <c r="CG49" i="29"/>
  <c r="CF49" i="29"/>
  <c r="CE49" i="29"/>
  <c r="CD49" i="29"/>
  <c r="BV49" i="29"/>
  <c r="BU49" i="29"/>
  <c r="CR48" i="29"/>
  <c r="CQ48" i="29"/>
  <c r="CI48" i="29"/>
  <c r="CH48" i="29"/>
  <c r="CM48" i="29"/>
  <c r="CL48" i="29"/>
  <c r="CK48" i="29"/>
  <c r="CJ48" i="29"/>
  <c r="CG48" i="29"/>
  <c r="CF48" i="29"/>
  <c r="CE48" i="29"/>
  <c r="CD48" i="29"/>
  <c r="BV48" i="29"/>
  <c r="BU48" i="29"/>
  <c r="CR47" i="29"/>
  <c r="CQ47" i="29"/>
  <c r="CI47" i="29"/>
  <c r="CH47" i="29"/>
  <c r="CM47" i="29"/>
  <c r="CL47" i="29"/>
  <c r="CK47" i="29"/>
  <c r="CJ47" i="29"/>
  <c r="CG47" i="29"/>
  <c r="CF47" i="29"/>
  <c r="CE47" i="29"/>
  <c r="CD47" i="29"/>
  <c r="BV47" i="29"/>
  <c r="BU47" i="29"/>
  <c r="CR46" i="29"/>
  <c r="CQ46" i="29"/>
  <c r="CI46" i="29"/>
  <c r="CH46" i="29"/>
  <c r="CM46" i="29"/>
  <c r="CL46" i="29"/>
  <c r="CK46" i="29"/>
  <c r="CJ46" i="29"/>
  <c r="CG46" i="29"/>
  <c r="CF46" i="29"/>
  <c r="CE46" i="29"/>
  <c r="CD46" i="29"/>
  <c r="BV46" i="29"/>
  <c r="BU46" i="29"/>
  <c r="CR45" i="29"/>
  <c r="CQ45" i="29"/>
  <c r="CI45" i="29"/>
  <c r="CH45" i="29"/>
  <c r="CM45" i="29"/>
  <c r="CL45" i="29"/>
  <c r="CK45" i="29"/>
  <c r="CJ45" i="29"/>
  <c r="CG45" i="29"/>
  <c r="CF45" i="29"/>
  <c r="CE45" i="29"/>
  <c r="CD45" i="29"/>
  <c r="BV45" i="29"/>
  <c r="BU45" i="29"/>
  <c r="CR44" i="29"/>
  <c r="CQ44" i="29"/>
  <c r="CI44" i="29"/>
  <c r="CH44" i="29"/>
  <c r="CM44" i="29"/>
  <c r="CL44" i="29"/>
  <c r="CK44" i="29"/>
  <c r="CJ44" i="29"/>
  <c r="CG44" i="29"/>
  <c r="CF44" i="29"/>
  <c r="CE44" i="29"/>
  <c r="CD44" i="29"/>
  <c r="BV44" i="29"/>
  <c r="BU44" i="29"/>
  <c r="CR43" i="29"/>
  <c r="CQ43" i="29"/>
  <c r="CI43" i="29"/>
  <c r="CH43" i="29"/>
  <c r="CM43" i="29"/>
  <c r="CL43" i="29"/>
  <c r="CK43" i="29"/>
  <c r="CJ43" i="29"/>
  <c r="CG43" i="29"/>
  <c r="CF43" i="29"/>
  <c r="CE43" i="29"/>
  <c r="CD43" i="29"/>
  <c r="BV43" i="29"/>
  <c r="BU43" i="29"/>
  <c r="CR42" i="29"/>
  <c r="CQ42" i="29"/>
  <c r="CI42" i="29"/>
  <c r="CH42" i="29"/>
  <c r="CM42" i="29"/>
  <c r="CL42" i="29"/>
  <c r="CK42" i="29"/>
  <c r="CJ42" i="29"/>
  <c r="CG42" i="29"/>
  <c r="CF42" i="29"/>
  <c r="CE42" i="29"/>
  <c r="CD42" i="29"/>
  <c r="BV42" i="29"/>
  <c r="BU42" i="29"/>
  <c r="CR41" i="29"/>
  <c r="CQ41" i="29"/>
  <c r="CI41" i="29"/>
  <c r="CH41" i="29"/>
  <c r="CM41" i="29"/>
  <c r="CL41" i="29"/>
  <c r="CK41" i="29"/>
  <c r="CJ41" i="29"/>
  <c r="CG41" i="29"/>
  <c r="CF41" i="29"/>
  <c r="CE41" i="29"/>
  <c r="CD41" i="29"/>
  <c r="BV41" i="29"/>
  <c r="BU41" i="29"/>
  <c r="CR40" i="29"/>
  <c r="CQ40" i="29"/>
  <c r="CI40" i="29"/>
  <c r="CH40" i="29"/>
  <c r="CM40" i="29"/>
  <c r="CL40" i="29"/>
  <c r="CK40" i="29"/>
  <c r="CJ40" i="29"/>
  <c r="CG40" i="29"/>
  <c r="CF40" i="29"/>
  <c r="CE40" i="29"/>
  <c r="CD40" i="29"/>
  <c r="BV40" i="29"/>
  <c r="BU40" i="29"/>
  <c r="CR39" i="29"/>
  <c r="CQ39" i="29"/>
  <c r="CI39" i="29"/>
  <c r="CH39" i="29"/>
  <c r="CM39" i="29"/>
  <c r="CL39" i="29"/>
  <c r="CK39" i="29"/>
  <c r="CJ39" i="29"/>
  <c r="CG39" i="29"/>
  <c r="CF39" i="29"/>
  <c r="CE39" i="29"/>
  <c r="CD39" i="29"/>
  <c r="BV39" i="29"/>
  <c r="BU39" i="29"/>
  <c r="CR38" i="29"/>
  <c r="CQ38" i="29"/>
  <c r="CI38" i="29"/>
  <c r="CH38" i="29"/>
  <c r="CM38" i="29"/>
  <c r="CL38" i="29"/>
  <c r="CK38" i="29"/>
  <c r="CJ38" i="29"/>
  <c r="CG38" i="29"/>
  <c r="CF38" i="29"/>
  <c r="CE38" i="29"/>
  <c r="CD38" i="29"/>
  <c r="BV38" i="29"/>
  <c r="BU38" i="29"/>
  <c r="CR37" i="29"/>
  <c r="CQ37" i="29"/>
  <c r="CI37" i="29"/>
  <c r="CH37" i="29"/>
  <c r="CM37" i="29"/>
  <c r="CL37" i="29"/>
  <c r="CK37" i="29"/>
  <c r="CJ37" i="29"/>
  <c r="CG37" i="29"/>
  <c r="CF37" i="29"/>
  <c r="CE37" i="29"/>
  <c r="CD37" i="29"/>
  <c r="BV37" i="29"/>
  <c r="BU37" i="29"/>
  <c r="CR36" i="29"/>
  <c r="CQ36" i="29"/>
  <c r="CI36" i="29"/>
  <c r="CH36" i="29"/>
  <c r="CM36" i="29"/>
  <c r="CL36" i="29"/>
  <c r="CK36" i="29"/>
  <c r="CJ36" i="29"/>
  <c r="CG36" i="29"/>
  <c r="CF36" i="29"/>
  <c r="CE36" i="29"/>
  <c r="CD36" i="29"/>
  <c r="BV36" i="29"/>
  <c r="BU36" i="29"/>
  <c r="CR35" i="29"/>
  <c r="CQ35" i="29"/>
  <c r="CI35" i="29"/>
  <c r="CH35" i="29"/>
  <c r="CM35" i="29"/>
  <c r="CL35" i="29"/>
  <c r="CK35" i="29"/>
  <c r="CJ35" i="29"/>
  <c r="CG35" i="29"/>
  <c r="CF35" i="29"/>
  <c r="CE35" i="29"/>
  <c r="CD35" i="29"/>
  <c r="BV35" i="29"/>
  <c r="BU35" i="29"/>
  <c r="CR34" i="29"/>
  <c r="CQ34" i="29"/>
  <c r="CI34" i="29"/>
  <c r="CH34" i="29"/>
  <c r="CM34" i="29"/>
  <c r="CL34" i="29"/>
  <c r="CK34" i="29"/>
  <c r="CJ34" i="29"/>
  <c r="CG34" i="29"/>
  <c r="CF34" i="29"/>
  <c r="CE34" i="29"/>
  <c r="CD34" i="29"/>
  <c r="BV34" i="29"/>
  <c r="BU34" i="29"/>
  <c r="CR33" i="29"/>
  <c r="CQ33" i="29"/>
  <c r="CI33" i="29"/>
  <c r="CH33" i="29"/>
  <c r="CM33" i="29"/>
  <c r="CL33" i="29"/>
  <c r="CK33" i="29"/>
  <c r="CJ33" i="29"/>
  <c r="CG33" i="29"/>
  <c r="CF33" i="29"/>
  <c r="CE33" i="29"/>
  <c r="CD33" i="29"/>
  <c r="BV33" i="29"/>
  <c r="BU33" i="29"/>
  <c r="CR32" i="29"/>
  <c r="CQ32" i="29"/>
  <c r="CI32" i="29"/>
  <c r="CH32" i="29"/>
  <c r="CM32" i="29"/>
  <c r="CL32" i="29"/>
  <c r="CK32" i="29"/>
  <c r="CJ32" i="29"/>
  <c r="CG32" i="29"/>
  <c r="CF32" i="29"/>
  <c r="CE32" i="29"/>
  <c r="CD32" i="29"/>
  <c r="BV32" i="29"/>
  <c r="BU32" i="29"/>
  <c r="CT31" i="29"/>
  <c r="CR31" i="29"/>
  <c r="CO31" i="29" s="1"/>
  <c r="BS31" i="29" s="1"/>
  <c r="CQ31" i="29"/>
  <c r="CI31" i="29"/>
  <c r="CM31" i="29"/>
  <c r="CL31" i="29"/>
  <c r="CK31" i="29"/>
  <c r="CF31" i="29"/>
  <c r="CE31" i="29"/>
  <c r="CD31" i="29"/>
  <c r="BV31" i="29"/>
  <c r="BU31" i="29"/>
  <c r="AC28" i="29"/>
  <c r="CZ15" i="29"/>
  <c r="CZ14" i="29"/>
  <c r="CZ13" i="29"/>
  <c r="BO13" i="29"/>
  <c r="CZ12" i="29"/>
  <c r="BO12" i="29"/>
  <c r="BJ12" i="29"/>
  <c r="F12" i="29"/>
  <c r="CZ11" i="29"/>
  <c r="BO11" i="29"/>
  <c r="BJ11" i="29"/>
  <c r="CZ10" i="29"/>
  <c r="BO10" i="29"/>
  <c r="CZ9" i="29"/>
  <c r="J7" i="29"/>
  <c r="F6" i="29"/>
  <c r="CZ5" i="29"/>
  <c r="CZ4" i="29"/>
  <c r="CZ3" i="29"/>
  <c r="CZ2" i="29"/>
  <c r="AL4" i="29" l="1"/>
  <c r="BC31" i="29"/>
  <c r="BD31" i="29" s="1"/>
  <c r="BA31" i="29"/>
  <c r="BB31" i="29" s="1"/>
  <c r="AV13" i="29"/>
  <c r="BR71" i="29"/>
  <c r="BQ71" i="29" s="1"/>
  <c r="BR79" i="29"/>
  <c r="BQ79" i="29" s="1"/>
  <c r="BP75" i="29"/>
  <c r="BP80" i="29"/>
  <c r="BP72" i="29"/>
  <c r="BR72" i="29"/>
  <c r="BQ72" i="29" s="1"/>
  <c r="BR80" i="29"/>
  <c r="BQ80" i="29" s="1"/>
  <c r="CN82" i="29"/>
  <c r="BO82" i="29" s="1"/>
  <c r="BP88" i="29"/>
  <c r="BR73" i="29"/>
  <c r="BQ73" i="29" s="1"/>
  <c r="BR81" i="29"/>
  <c r="BQ81" i="29" s="1"/>
  <c r="BP55" i="29"/>
  <c r="BP59" i="29"/>
  <c r="BP63" i="29"/>
  <c r="BP67" i="29"/>
  <c r="BP69" i="29"/>
  <c r="CN74" i="29"/>
  <c r="BO74" i="29" s="1"/>
  <c r="BP77" i="29"/>
  <c r="BR74" i="29"/>
  <c r="BQ74" i="29" s="1"/>
  <c r="CN73" i="29"/>
  <c r="BO73" i="29" s="1"/>
  <c r="BP76" i="29"/>
  <c r="CN81" i="29"/>
  <c r="BO81" i="29" s="1"/>
  <c r="BP83" i="29"/>
  <c r="BR75" i="29"/>
  <c r="BQ75" i="29" s="1"/>
  <c r="BR76" i="29"/>
  <c r="BQ76" i="29" s="1"/>
  <c r="CN71" i="29"/>
  <c r="BO71" i="29" s="1"/>
  <c r="BP74" i="29"/>
  <c r="CN79" i="29"/>
  <c r="BO79" i="29" s="1"/>
  <c r="CN85" i="29"/>
  <c r="BO85" i="29" s="1"/>
  <c r="BR69" i="29"/>
  <c r="BQ69" i="29" s="1"/>
  <c r="BR77" i="29"/>
  <c r="BQ77" i="29" s="1"/>
  <c r="BP53" i="29"/>
  <c r="BP57" i="29"/>
  <c r="BP61" i="29"/>
  <c r="BP65" i="29"/>
  <c r="CN70" i="29"/>
  <c r="BO70" i="29" s="1"/>
  <c r="CN78" i="29"/>
  <c r="BO78" i="29" s="1"/>
  <c r="BR70" i="29"/>
  <c r="BQ70" i="29" s="1"/>
  <c r="BR78" i="29"/>
  <c r="BQ78" i="29" s="1"/>
  <c r="BR48" i="29"/>
  <c r="BQ48" i="29" s="1"/>
  <c r="BR64" i="29"/>
  <c r="BQ64" i="29" s="1"/>
  <c r="BR47" i="29"/>
  <c r="BQ47" i="29" s="1"/>
  <c r="BR55" i="29"/>
  <c r="BQ55" i="29" s="1"/>
  <c r="BR63" i="29"/>
  <c r="BQ63" i="29" s="1"/>
  <c r="BR41" i="29"/>
  <c r="BQ41" i="29" s="1"/>
  <c r="BR49" i="29"/>
  <c r="BQ49" i="29" s="1"/>
  <c r="BR57" i="29"/>
  <c r="BQ57" i="29" s="1"/>
  <c r="BR65" i="29"/>
  <c r="BQ65" i="29" s="1"/>
  <c r="BR42" i="29"/>
  <c r="BQ42" i="29" s="1"/>
  <c r="BR50" i="29"/>
  <c r="BQ50" i="29" s="1"/>
  <c r="BR58" i="29"/>
  <c r="BQ58" i="29" s="1"/>
  <c r="BR66" i="29"/>
  <c r="BQ66" i="29" s="1"/>
  <c r="BR56" i="29"/>
  <c r="BQ56" i="29" s="1"/>
  <c r="BR43" i="29"/>
  <c r="BQ43" i="29" s="1"/>
  <c r="BR51" i="29"/>
  <c r="BQ51" i="29" s="1"/>
  <c r="BR59" i="29"/>
  <c r="BQ59" i="29" s="1"/>
  <c r="BR67" i="29"/>
  <c r="BQ67" i="29" s="1"/>
  <c r="BR44" i="29"/>
  <c r="BQ44" i="29" s="1"/>
  <c r="BR52" i="29"/>
  <c r="BQ52" i="29" s="1"/>
  <c r="BR60" i="29"/>
  <c r="BQ60" i="29" s="1"/>
  <c r="BR68" i="29"/>
  <c r="BQ68" i="29" s="1"/>
  <c r="BR45" i="29"/>
  <c r="BQ45" i="29" s="1"/>
  <c r="BR53" i="29"/>
  <c r="BQ53" i="29" s="1"/>
  <c r="BR61" i="29"/>
  <c r="BQ61" i="29" s="1"/>
  <c r="CN53" i="29"/>
  <c r="BO53" i="29" s="1"/>
  <c r="CN54" i="29"/>
  <c r="BO54" i="29" s="1"/>
  <c r="CN55" i="29"/>
  <c r="BO55" i="29" s="1"/>
  <c r="CN56" i="29"/>
  <c r="BO56" i="29" s="1"/>
  <c r="CN57" i="29"/>
  <c r="BO57" i="29" s="1"/>
  <c r="CN58" i="29"/>
  <c r="BO58" i="29" s="1"/>
  <c r="CN59" i="29"/>
  <c r="BO59" i="29" s="1"/>
  <c r="CN60" i="29"/>
  <c r="BO60" i="29" s="1"/>
  <c r="CN61" i="29"/>
  <c r="BO61" i="29" s="1"/>
  <c r="CN62" i="29"/>
  <c r="BO62" i="29" s="1"/>
  <c r="CN63" i="29"/>
  <c r="BO63" i="29" s="1"/>
  <c r="CN64" i="29"/>
  <c r="BO64" i="29" s="1"/>
  <c r="CN65" i="29"/>
  <c r="BO65" i="29" s="1"/>
  <c r="CN66" i="29"/>
  <c r="BO66" i="29" s="1"/>
  <c r="CN67" i="29"/>
  <c r="BO67" i="29" s="1"/>
  <c r="CN68" i="29"/>
  <c r="BO68" i="29" s="1"/>
  <c r="BR46" i="29"/>
  <c r="BQ46" i="29" s="1"/>
  <c r="BR54" i="29"/>
  <c r="BQ54" i="29" s="1"/>
  <c r="BR62" i="29"/>
  <c r="BQ62" i="29" s="1"/>
  <c r="AZ10" i="29"/>
  <c r="BR87" i="29"/>
  <c r="BQ87" i="29" s="1"/>
  <c r="CN84" i="29"/>
  <c r="BO84" i="29" s="1"/>
  <c r="BR88" i="29"/>
  <c r="BQ88" i="29" s="1"/>
  <c r="BP82" i="29"/>
  <c r="CN86" i="29"/>
  <c r="BO86" i="29" s="1"/>
  <c r="BR82" i="29"/>
  <c r="BQ82" i="29" s="1"/>
  <c r="BP84" i="29"/>
  <c r="CN87" i="29"/>
  <c r="BO87" i="29" s="1"/>
  <c r="BR83" i="29"/>
  <c r="BQ83" i="29" s="1"/>
  <c r="CN88" i="29"/>
  <c r="BO88" i="29" s="1"/>
  <c r="BR84" i="29"/>
  <c r="BQ84" i="29" s="1"/>
  <c r="BR85" i="29"/>
  <c r="BQ85" i="29" s="1"/>
  <c r="BR86" i="29"/>
  <c r="BQ86" i="29" s="1"/>
  <c r="BR40" i="29"/>
  <c r="BQ40" i="29" s="1"/>
  <c r="BR39" i="29"/>
  <c r="BQ39" i="29" s="1"/>
  <c r="BP94" i="29"/>
  <c r="CN95" i="29"/>
  <c r="BO95" i="29" s="1"/>
  <c r="BP90" i="29"/>
  <c r="CN89" i="29"/>
  <c r="BO89" i="29" s="1"/>
  <c r="BR95" i="29"/>
  <c r="BQ95" i="29" s="1"/>
  <c r="CN90" i="29"/>
  <c r="BO90" i="29" s="1"/>
  <c r="BP95" i="29"/>
  <c r="CN91" i="29"/>
  <c r="BO91" i="29" s="1"/>
  <c r="BR89" i="29"/>
  <c r="BQ89" i="29" s="1"/>
  <c r="CN92" i="29"/>
  <c r="BO92" i="29" s="1"/>
  <c r="BR90" i="29"/>
  <c r="BQ90" i="29" s="1"/>
  <c r="CN93" i="29"/>
  <c r="BO93" i="29" s="1"/>
  <c r="BR91" i="29"/>
  <c r="BQ91" i="29" s="1"/>
  <c r="CN94" i="29"/>
  <c r="BO94" i="29" s="1"/>
  <c r="BR92" i="29"/>
  <c r="BQ92" i="29" s="1"/>
  <c r="BR93" i="29"/>
  <c r="BQ93" i="29" s="1"/>
  <c r="BR94" i="29"/>
  <c r="BQ94" i="29" s="1"/>
  <c r="BT31" i="29"/>
  <c r="BR104" i="29"/>
  <c r="BQ104" i="29" s="1"/>
  <c r="CN101" i="29"/>
  <c r="BO101" i="29" s="1"/>
  <c r="CN103" i="29"/>
  <c r="BO103" i="29" s="1"/>
  <c r="BP102" i="29"/>
  <c r="BR101" i="29"/>
  <c r="BQ101" i="29" s="1"/>
  <c r="BP103" i="29"/>
  <c r="BR102" i="29"/>
  <c r="BQ102" i="29" s="1"/>
  <c r="BR38" i="29"/>
  <c r="BQ38" i="29" s="1"/>
  <c r="BR32" i="29"/>
  <c r="BQ32" i="29" s="1"/>
  <c r="BR37" i="29"/>
  <c r="BQ37" i="29" s="1"/>
  <c r="BR36" i="29"/>
  <c r="BQ36" i="29" s="1"/>
  <c r="BR35" i="29"/>
  <c r="BQ35" i="29" s="1"/>
  <c r="BR34" i="29"/>
  <c r="BQ34" i="29" s="1"/>
  <c r="BR33" i="29"/>
  <c r="BQ33" i="29" s="1"/>
  <c r="BR31" i="29"/>
  <c r="BQ31" i="29" s="1"/>
  <c r="CW2" i="29"/>
  <c r="CW3" i="29"/>
  <c r="BS206" i="29"/>
  <c r="BX206" i="29" s="1"/>
  <c r="BS55" i="29"/>
  <c r="BS59" i="29"/>
  <c r="BS67" i="29"/>
  <c r="BS71" i="29"/>
  <c r="BS77" i="29"/>
  <c r="BS87" i="29"/>
  <c r="BS207" i="29"/>
  <c r="BZ207" i="29" s="1"/>
  <c r="BS61" i="29"/>
  <c r="BS65" i="29"/>
  <c r="BS83" i="29"/>
  <c r="CA83" i="29" s="1"/>
  <c r="BS217" i="29"/>
  <c r="BX217" i="29" s="1"/>
  <c r="BS221" i="29"/>
  <c r="BY221" i="29" s="1"/>
  <c r="BS225" i="29"/>
  <c r="CA225" i="29" s="1"/>
  <c r="BS229" i="29"/>
  <c r="BZ229" i="29" s="1"/>
  <c r="BS93" i="29"/>
  <c r="BS107" i="29"/>
  <c r="BY107" i="29" s="1"/>
  <c r="BS202" i="29"/>
  <c r="BX202" i="29" s="1"/>
  <c r="BS115" i="29"/>
  <c r="CA115" i="29" s="1"/>
  <c r="BS117" i="29"/>
  <c r="BZ117" i="29" s="1"/>
  <c r="BS119" i="29"/>
  <c r="BY119" i="29" s="1"/>
  <c r="BS121" i="29"/>
  <c r="CA121" i="29" s="1"/>
  <c r="BS123" i="29"/>
  <c r="BX123" i="29" s="1"/>
  <c r="BS125" i="29"/>
  <c r="BY125" i="29" s="1"/>
  <c r="BS127" i="29"/>
  <c r="CA127" i="29" s="1"/>
  <c r="BS129" i="29"/>
  <c r="BY129" i="29" s="1"/>
  <c r="BS131" i="29"/>
  <c r="CA131" i="29" s="1"/>
  <c r="BS133" i="29"/>
  <c r="CA133" i="29" s="1"/>
  <c r="BS135" i="29"/>
  <c r="BY135" i="29" s="1"/>
  <c r="BS137" i="29"/>
  <c r="BY137" i="29" s="1"/>
  <c r="BS139" i="29"/>
  <c r="CA139" i="29" s="1"/>
  <c r="BS141" i="29"/>
  <c r="CA141" i="29" s="1"/>
  <c r="BS143" i="29"/>
  <c r="CA143" i="29" s="1"/>
  <c r="BS145" i="29"/>
  <c r="CA145" i="29" s="1"/>
  <c r="BS147" i="29"/>
  <c r="BY147" i="29" s="1"/>
  <c r="BS149" i="29"/>
  <c r="BZ149" i="29" s="1"/>
  <c r="BS151" i="29"/>
  <c r="CA151" i="29" s="1"/>
  <c r="BS153" i="29"/>
  <c r="BY153" i="29" s="1"/>
  <c r="BS155" i="29"/>
  <c r="BZ155" i="29" s="1"/>
  <c r="BS157" i="29"/>
  <c r="BY157" i="29" s="1"/>
  <c r="BS159" i="29"/>
  <c r="BY159" i="29" s="1"/>
  <c r="BS161" i="29"/>
  <c r="BY161" i="29" s="1"/>
  <c r="BS163" i="29"/>
  <c r="BX163" i="29" s="1"/>
  <c r="BS165" i="29"/>
  <c r="BY165" i="29" s="1"/>
  <c r="BS167" i="29"/>
  <c r="BY167" i="29" s="1"/>
  <c r="BS169" i="29"/>
  <c r="CA169" i="29" s="1"/>
  <c r="BS171" i="29"/>
  <c r="CA171" i="29" s="1"/>
  <c r="BS188" i="29"/>
  <c r="CA188" i="29" s="1"/>
  <c r="BS190" i="29"/>
  <c r="BX190" i="29" s="1"/>
  <c r="BS192" i="29"/>
  <c r="BY192" i="29" s="1"/>
  <c r="BS194" i="29"/>
  <c r="BY194" i="29" s="1"/>
  <c r="BS196" i="29"/>
  <c r="CA196" i="29" s="1"/>
  <c r="BS198" i="29"/>
  <c r="CA198" i="29" s="1"/>
  <c r="BS200" i="29"/>
  <c r="BZ200" i="29" s="1"/>
  <c r="BS53" i="29"/>
  <c r="BS219" i="29"/>
  <c r="BX219" i="29" s="1"/>
  <c r="BS223" i="29"/>
  <c r="BY223" i="29" s="1"/>
  <c r="BS101" i="29"/>
  <c r="BS175" i="29"/>
  <c r="CA175" i="29" s="1"/>
  <c r="BS81" i="29"/>
  <c r="BS209" i="29"/>
  <c r="BZ209" i="29" s="1"/>
  <c r="BS215" i="29"/>
  <c r="BY215" i="29" s="1"/>
  <c r="BS91" i="29"/>
  <c r="BS105" i="29"/>
  <c r="CA105" i="29" s="1"/>
  <c r="CN31" i="29"/>
  <c r="BO31" i="29" s="1"/>
  <c r="BS54" i="29"/>
  <c r="BS56" i="29"/>
  <c r="BS58" i="29"/>
  <c r="BS60" i="29"/>
  <c r="BS62" i="29"/>
  <c r="BS64" i="29"/>
  <c r="BS66" i="29"/>
  <c r="BS68" i="29"/>
  <c r="BS70" i="29"/>
  <c r="BS72" i="29"/>
  <c r="BS74" i="29"/>
  <c r="BS76" i="29"/>
  <c r="BS78" i="29"/>
  <c r="BS80" i="29"/>
  <c r="BS82" i="29"/>
  <c r="BS84" i="29"/>
  <c r="BS86" i="29"/>
  <c r="BS88" i="29"/>
  <c r="BS90" i="29"/>
  <c r="BS208" i="29"/>
  <c r="CA208" i="29" s="1"/>
  <c r="BS210" i="29"/>
  <c r="BZ210" i="29" s="1"/>
  <c r="BS212" i="29"/>
  <c r="CA212" i="29" s="1"/>
  <c r="BS214" i="29"/>
  <c r="CA214" i="29" s="1"/>
  <c r="BS216" i="29"/>
  <c r="CA216" i="29" s="1"/>
  <c r="BS218" i="29"/>
  <c r="BZ218" i="29" s="1"/>
  <c r="BS220" i="29"/>
  <c r="CA220" i="29" s="1"/>
  <c r="BS222" i="29"/>
  <c r="BZ222" i="29" s="1"/>
  <c r="BS224" i="29"/>
  <c r="CA224" i="29" s="1"/>
  <c r="BS226" i="29"/>
  <c r="BX226" i="29" s="1"/>
  <c r="BS228" i="29"/>
  <c r="BZ228" i="29" s="1"/>
  <c r="BS230" i="29"/>
  <c r="CA230" i="29" s="1"/>
  <c r="BS63" i="29"/>
  <c r="BS69" i="29"/>
  <c r="BS73" i="29"/>
  <c r="BS113" i="29"/>
  <c r="CA113" i="29" s="1"/>
  <c r="BS173" i="29"/>
  <c r="CA173" i="29" s="1"/>
  <c r="BS179" i="29"/>
  <c r="BX179" i="29" s="1"/>
  <c r="BS181" i="29"/>
  <c r="BZ181" i="29" s="1"/>
  <c r="BS183" i="29"/>
  <c r="BZ183" i="29" s="1"/>
  <c r="BS204" i="29"/>
  <c r="BX204" i="29" s="1"/>
  <c r="BS92" i="29"/>
  <c r="BS94" i="29"/>
  <c r="BS96" i="29"/>
  <c r="BZ96" i="29" s="1"/>
  <c r="BS98" i="29"/>
  <c r="BX98" i="29" s="1"/>
  <c r="BS100" i="29"/>
  <c r="CA100" i="29" s="1"/>
  <c r="BS102" i="29"/>
  <c r="BS104" i="29"/>
  <c r="BS106" i="29"/>
  <c r="BY106" i="29" s="1"/>
  <c r="BS108" i="29"/>
  <c r="CA108" i="29" s="1"/>
  <c r="BS110" i="29"/>
  <c r="CA110" i="29" s="1"/>
  <c r="BS112" i="29"/>
  <c r="BX112" i="29" s="1"/>
  <c r="BS75" i="29"/>
  <c r="BS79" i="29"/>
  <c r="BS89" i="29"/>
  <c r="BS211" i="29"/>
  <c r="BZ211" i="29" s="1"/>
  <c r="BS95" i="29"/>
  <c r="BS99" i="29"/>
  <c r="BY99" i="29" s="1"/>
  <c r="BS103" i="29"/>
  <c r="BS109" i="29"/>
  <c r="CA109" i="29" s="1"/>
  <c r="BS186" i="29"/>
  <c r="CA186" i="29" s="1"/>
  <c r="BA84" i="29"/>
  <c r="BS114" i="29"/>
  <c r="BZ114" i="29" s="1"/>
  <c r="BS116" i="29"/>
  <c r="BX116" i="29" s="1"/>
  <c r="BS118" i="29"/>
  <c r="CA118" i="29" s="1"/>
  <c r="BS120" i="29"/>
  <c r="BZ120" i="29" s="1"/>
  <c r="BS122" i="29"/>
  <c r="BZ122" i="29" s="1"/>
  <c r="BS124" i="29"/>
  <c r="CA124" i="29" s="1"/>
  <c r="BS126" i="29"/>
  <c r="CA126" i="29" s="1"/>
  <c r="BS128" i="29"/>
  <c r="BX128" i="29" s="1"/>
  <c r="BS130" i="29"/>
  <c r="BY130" i="29" s="1"/>
  <c r="BS132" i="29"/>
  <c r="BZ132" i="29" s="1"/>
  <c r="BS134" i="29"/>
  <c r="BX134" i="29" s="1"/>
  <c r="BS136" i="29"/>
  <c r="BZ136" i="29" s="1"/>
  <c r="BS138" i="29"/>
  <c r="CA138" i="29" s="1"/>
  <c r="BS140" i="29"/>
  <c r="CA140" i="29" s="1"/>
  <c r="BS142" i="29"/>
  <c r="BX142" i="29" s="1"/>
  <c r="BS144" i="29"/>
  <c r="CA144" i="29" s="1"/>
  <c r="BS146" i="29"/>
  <c r="BY146" i="29" s="1"/>
  <c r="BS148" i="29"/>
  <c r="BZ148" i="29" s="1"/>
  <c r="BS150" i="29"/>
  <c r="BY150" i="29" s="1"/>
  <c r="BS152" i="29"/>
  <c r="CA152" i="29" s="1"/>
  <c r="BS154" i="29"/>
  <c r="BZ154" i="29" s="1"/>
  <c r="BS156" i="29"/>
  <c r="BZ156" i="29" s="1"/>
  <c r="BS158" i="29"/>
  <c r="CA158" i="29" s="1"/>
  <c r="BS160" i="29"/>
  <c r="BY160" i="29" s="1"/>
  <c r="BS162" i="29"/>
  <c r="CA162" i="29" s="1"/>
  <c r="BS164" i="29"/>
  <c r="BZ164" i="29" s="1"/>
  <c r="BS166" i="29"/>
  <c r="BZ166" i="29" s="1"/>
  <c r="BS168" i="29"/>
  <c r="CA168" i="29" s="1"/>
  <c r="BS170" i="29"/>
  <c r="CA170" i="29" s="1"/>
  <c r="BS172" i="29"/>
  <c r="BY172" i="29" s="1"/>
  <c r="BS189" i="29"/>
  <c r="BX189" i="29" s="1"/>
  <c r="BS191" i="29"/>
  <c r="CA191" i="29" s="1"/>
  <c r="BS193" i="29"/>
  <c r="BZ193" i="29" s="1"/>
  <c r="BS195" i="29"/>
  <c r="BY195" i="29" s="1"/>
  <c r="BS197" i="29"/>
  <c r="BY197" i="29" s="1"/>
  <c r="BS199" i="29"/>
  <c r="CA199" i="29" s="1"/>
  <c r="BS201" i="29"/>
  <c r="BZ201" i="29" s="1"/>
  <c r="BS57" i="29"/>
  <c r="BS85" i="29"/>
  <c r="BS213" i="29"/>
  <c r="CA213" i="29" s="1"/>
  <c r="BS227" i="29"/>
  <c r="BZ227" i="29" s="1"/>
  <c r="BS97" i="29"/>
  <c r="CA97" i="29" s="1"/>
  <c r="BS111" i="29"/>
  <c r="BY111" i="29" s="1"/>
  <c r="BS177" i="29"/>
  <c r="BX177" i="29" s="1"/>
  <c r="BS174" i="29"/>
  <c r="CA174" i="29" s="1"/>
  <c r="BS176" i="29"/>
  <c r="CA176" i="29" s="1"/>
  <c r="BS178" i="29"/>
  <c r="CA178" i="29" s="1"/>
  <c r="BS180" i="29"/>
  <c r="CA180" i="29" s="1"/>
  <c r="BS182" i="29"/>
  <c r="CA182" i="29" s="1"/>
  <c r="BS184" i="29"/>
  <c r="BX184" i="29" s="1"/>
  <c r="BS203" i="29"/>
  <c r="CA203" i="29" s="1"/>
  <c r="BS205" i="29"/>
  <c r="BZ205" i="29" s="1"/>
  <c r="CO33" i="29"/>
  <c r="AV12" i="29"/>
  <c r="AL11" i="29"/>
  <c r="BF49" i="29"/>
  <c r="BH49" i="29" s="1"/>
  <c r="AV11" i="29"/>
  <c r="BP49" i="29"/>
  <c r="AZ13" i="29"/>
  <c r="AV10" i="29"/>
  <c r="BQ11" i="29"/>
  <c r="BS11" i="29" s="1"/>
  <c r="CN36" i="29"/>
  <c r="BO36" i="29" s="1"/>
  <c r="CN43" i="29"/>
  <c r="BO43" i="29" s="1"/>
  <c r="CN47" i="29"/>
  <c r="BO47" i="29" s="1"/>
  <c r="CN48" i="29"/>
  <c r="BO48" i="29" s="1"/>
  <c r="CW5" i="29"/>
  <c r="BP34" i="29"/>
  <c r="CN35" i="29"/>
  <c r="BO35" i="29" s="1"/>
  <c r="BX122" i="29"/>
  <c r="AR122" i="29" s="1"/>
  <c r="CN39" i="29"/>
  <c r="BO39" i="29" s="1"/>
  <c r="CN42" i="29"/>
  <c r="BO42" i="29" s="1"/>
  <c r="CO36" i="29"/>
  <c r="CW14" i="29"/>
  <c r="AZ4" i="29" s="1"/>
  <c r="BP36" i="29"/>
  <c r="CN52" i="29"/>
  <c r="BO52" i="29" s="1"/>
  <c r="CW15" i="29"/>
  <c r="BF45" i="29"/>
  <c r="BH45" i="29" s="1"/>
  <c r="BP47" i="29"/>
  <c r="BQ10" i="29"/>
  <c r="BS10" i="29" s="1"/>
  <c r="CO39" i="29"/>
  <c r="CN40" i="29"/>
  <c r="BO40" i="29" s="1"/>
  <c r="CN49" i="29"/>
  <c r="BO49" i="29" s="1"/>
  <c r="BQ13" i="29"/>
  <c r="BS13" i="29" s="1"/>
  <c r="CW17" i="29"/>
  <c r="CN32" i="29"/>
  <c r="BO32" i="29" s="1"/>
  <c r="CN33" i="29"/>
  <c r="BO33" i="29" s="1"/>
  <c r="CN41" i="29"/>
  <c r="BO41" i="29" s="1"/>
  <c r="CN51" i="29"/>
  <c r="BO51" i="29" s="1"/>
  <c r="BF118" i="29"/>
  <c r="BH118" i="29" s="1"/>
  <c r="BF40" i="29"/>
  <c r="BH40" i="29" s="1"/>
  <c r="BF59" i="29"/>
  <c r="BH59" i="29" s="1"/>
  <c r="BF67" i="29"/>
  <c r="BH67" i="29" s="1"/>
  <c r="BF75" i="29"/>
  <c r="BH75" i="29" s="1"/>
  <c r="AZ11" i="29"/>
  <c r="BA42" i="29"/>
  <c r="BA52" i="29"/>
  <c r="BQ12" i="29"/>
  <c r="BS12" i="29" s="1"/>
  <c r="CN37" i="29"/>
  <c r="BO37" i="29" s="1"/>
  <c r="CN38" i="29"/>
  <c r="BO38" i="29" s="1"/>
  <c r="CN45" i="29"/>
  <c r="BO45" i="29" s="1"/>
  <c r="BF61" i="29"/>
  <c r="BH61" i="29" s="1"/>
  <c r="BF69" i="29"/>
  <c r="BH69" i="29" s="1"/>
  <c r="BF77" i="29"/>
  <c r="BH77" i="29" s="1"/>
  <c r="BP32" i="29"/>
  <c r="CN34" i="29"/>
  <c r="BO34" i="29" s="1"/>
  <c r="BP31" i="29"/>
  <c r="BP37" i="29"/>
  <c r="BP41" i="29"/>
  <c r="CO35" i="29"/>
  <c r="CO38" i="29"/>
  <c r="CW4" i="29"/>
  <c r="CW11" i="29"/>
  <c r="BP33" i="29"/>
  <c r="BP45" i="29"/>
  <c r="CW10" i="29"/>
  <c r="BP35" i="29"/>
  <c r="BP51" i="29"/>
  <c r="BP38" i="29"/>
  <c r="CW16" i="29"/>
  <c r="CO32" i="29"/>
  <c r="BS32" i="29" s="1"/>
  <c r="BT32" i="29" s="1"/>
  <c r="BP43" i="29"/>
  <c r="CO34" i="29"/>
  <c r="CO37" i="29"/>
  <c r="BP39" i="29"/>
  <c r="CO52" i="29"/>
  <c r="AZ12" i="29"/>
  <c r="BC32" i="29"/>
  <c r="BD32" i="29" s="1"/>
  <c r="BC34" i="29"/>
  <c r="BD34" i="29" s="1"/>
  <c r="BC36" i="29"/>
  <c r="BD36" i="29" s="1"/>
  <c r="BC38" i="29"/>
  <c r="BD38" i="29" s="1"/>
  <c r="BF43" i="29"/>
  <c r="BH43" i="29" s="1"/>
  <c r="BF47" i="29"/>
  <c r="BH47" i="29" s="1"/>
  <c r="CO50" i="29"/>
  <c r="BA60" i="29"/>
  <c r="BA68" i="29"/>
  <c r="BA76" i="29"/>
  <c r="BF32" i="29"/>
  <c r="BH32" i="29" s="1"/>
  <c r="BA33" i="29"/>
  <c r="BB33" i="29" s="1"/>
  <c r="BF34" i="29"/>
  <c r="BH34" i="29" s="1"/>
  <c r="BA35" i="29"/>
  <c r="BB35" i="29" s="1"/>
  <c r="BF36" i="29"/>
  <c r="BH36" i="29" s="1"/>
  <c r="BA37" i="29"/>
  <c r="BB37" i="29" s="1"/>
  <c r="BF38" i="29"/>
  <c r="BH38" i="29" s="1"/>
  <c r="BA39" i="29"/>
  <c r="BB39" i="29" s="1"/>
  <c r="BP40" i="29"/>
  <c r="BA41" i="29"/>
  <c r="BF42" i="29"/>
  <c r="BH42" i="29" s="1"/>
  <c r="BA50" i="29"/>
  <c r="CN50" i="29"/>
  <c r="BO50" i="29" s="1"/>
  <c r="BP52" i="29"/>
  <c r="BA58" i="29"/>
  <c r="BA66" i="29"/>
  <c r="BA74" i="29"/>
  <c r="BA86" i="29"/>
  <c r="BA48" i="29"/>
  <c r="BP50" i="29"/>
  <c r="BF57" i="29"/>
  <c r="BH57" i="29" s="1"/>
  <c r="BF65" i="29"/>
  <c r="BH65" i="29" s="1"/>
  <c r="BF73" i="29"/>
  <c r="BH73" i="29" s="1"/>
  <c r="BF85" i="29"/>
  <c r="BH85" i="29" s="1"/>
  <c r="BC33" i="29"/>
  <c r="BD33" i="29" s="1"/>
  <c r="BC35" i="29"/>
  <c r="BD35" i="29" s="1"/>
  <c r="BC37" i="29"/>
  <c r="BD37" i="29" s="1"/>
  <c r="BC39" i="29"/>
  <c r="BD39" i="29" s="1"/>
  <c r="BA40" i="29"/>
  <c r="BC41" i="29"/>
  <c r="BD41" i="29" s="1"/>
  <c r="BP42" i="29"/>
  <c r="BA43" i="29"/>
  <c r="BA46" i="29"/>
  <c r="CN46" i="29"/>
  <c r="BO46" i="29" s="1"/>
  <c r="BP48" i="29"/>
  <c r="BA54" i="29"/>
  <c r="BA56" i="29"/>
  <c r="BA64" i="29"/>
  <c r="BA72" i="29"/>
  <c r="BA80" i="29"/>
  <c r="BA82" i="29"/>
  <c r="BC230" i="29"/>
  <c r="BD230" i="29" s="1"/>
  <c r="BC228" i="29"/>
  <c r="BD228" i="29" s="1"/>
  <c r="BC226" i="29"/>
  <c r="BD226" i="29" s="1"/>
  <c r="BC224" i="29"/>
  <c r="BD224" i="29" s="1"/>
  <c r="BC222" i="29"/>
  <c r="BD222" i="29" s="1"/>
  <c r="BC220" i="29"/>
  <c r="BD220" i="29" s="1"/>
  <c r="BC218" i="29"/>
  <c r="BD218" i="29" s="1"/>
  <c r="BC216" i="29"/>
  <c r="BD216" i="29" s="1"/>
  <c r="BC214" i="29"/>
  <c r="BD214" i="29" s="1"/>
  <c r="BC212" i="29"/>
  <c r="BD212" i="29" s="1"/>
  <c r="BC210" i="29"/>
  <c r="BD210" i="29" s="1"/>
  <c r="BC208" i="29"/>
  <c r="BD208" i="29" s="1"/>
  <c r="BC206" i="29"/>
  <c r="BD206" i="29" s="1"/>
  <c r="BC204" i="29"/>
  <c r="BD204" i="29" s="1"/>
  <c r="BC202" i="29"/>
  <c r="BD202" i="29" s="1"/>
  <c r="BC200" i="29"/>
  <c r="BD200" i="29" s="1"/>
  <c r="BC198" i="29"/>
  <c r="BD198" i="29" s="1"/>
  <c r="BC196" i="29"/>
  <c r="BD196" i="29" s="1"/>
  <c r="BA230" i="29"/>
  <c r="BF229" i="29"/>
  <c r="BH229" i="29" s="1"/>
  <c r="BA228" i="29"/>
  <c r="BF227" i="29"/>
  <c r="BH227" i="29" s="1"/>
  <c r="BA226" i="29"/>
  <c r="BF225" i="29"/>
  <c r="BH225" i="29" s="1"/>
  <c r="BA224" i="29"/>
  <c r="BF223" i="29"/>
  <c r="BH223" i="29" s="1"/>
  <c r="BA222" i="29"/>
  <c r="BF221" i="29"/>
  <c r="BH221" i="29" s="1"/>
  <c r="BA220" i="29"/>
  <c r="BF219" i="29"/>
  <c r="BH219" i="29" s="1"/>
  <c r="BA218" i="29"/>
  <c r="BF217" i="29"/>
  <c r="BH217" i="29" s="1"/>
  <c r="BA216" i="29"/>
  <c r="BF215" i="29"/>
  <c r="BH215" i="29" s="1"/>
  <c r="BA214" i="29"/>
  <c r="BF213" i="29"/>
  <c r="BH213" i="29" s="1"/>
  <c r="BA212" i="29"/>
  <c r="BF211" i="29"/>
  <c r="BH211" i="29" s="1"/>
  <c r="BA210" i="29"/>
  <c r="BF209" i="29"/>
  <c r="BH209" i="29" s="1"/>
  <c r="BA208" i="29"/>
  <c r="BF207" i="29"/>
  <c r="BH207" i="29" s="1"/>
  <c r="BA206" i="29"/>
  <c r="BF205" i="29"/>
  <c r="BH205" i="29" s="1"/>
  <c r="BA204" i="29"/>
  <c r="BF203" i="29"/>
  <c r="BH203" i="29" s="1"/>
  <c r="BA202" i="29"/>
  <c r="BF201" i="29"/>
  <c r="BH201" i="29" s="1"/>
  <c r="BA200" i="29"/>
  <c r="BF199" i="29"/>
  <c r="BH199" i="29" s="1"/>
  <c r="BA198" i="29"/>
  <c r="BF197" i="29"/>
  <c r="BH197" i="29" s="1"/>
  <c r="BA196" i="29"/>
  <c r="BC229" i="29"/>
  <c r="BD229" i="29" s="1"/>
  <c r="BC227" i="29"/>
  <c r="BD227" i="29" s="1"/>
  <c r="BC225" i="29"/>
  <c r="BD225" i="29" s="1"/>
  <c r="BC223" i="29"/>
  <c r="BD223" i="29" s="1"/>
  <c r="BC221" i="29"/>
  <c r="BD221" i="29" s="1"/>
  <c r="BC219" i="29"/>
  <c r="BD219" i="29" s="1"/>
  <c r="BC217" i="29"/>
  <c r="BD217" i="29" s="1"/>
  <c r="BC215" i="29"/>
  <c r="BD215" i="29" s="1"/>
  <c r="BC213" i="29"/>
  <c r="BD213" i="29" s="1"/>
  <c r="BC211" i="29"/>
  <c r="BD211" i="29" s="1"/>
  <c r="BC209" i="29"/>
  <c r="BD209" i="29" s="1"/>
  <c r="BC207" i="29"/>
  <c r="BD207" i="29" s="1"/>
  <c r="BC205" i="29"/>
  <c r="BD205" i="29" s="1"/>
  <c r="BC203" i="29"/>
  <c r="BD203" i="29" s="1"/>
  <c r="BC201" i="29"/>
  <c r="BD201" i="29" s="1"/>
  <c r="BC199" i="29"/>
  <c r="BD199" i="29" s="1"/>
  <c r="BC197" i="29"/>
  <c r="BD197" i="29" s="1"/>
  <c r="BA229" i="29"/>
  <c r="BF228" i="29"/>
  <c r="BH228" i="29" s="1"/>
  <c r="BF218" i="29"/>
  <c r="BH218" i="29" s="1"/>
  <c r="BF208" i="29"/>
  <c r="BH208" i="29" s="1"/>
  <c r="BA205" i="29"/>
  <c r="BA223" i="29"/>
  <c r="BF222" i="29"/>
  <c r="BH222" i="29" s="1"/>
  <c r="BF214" i="29"/>
  <c r="BH214" i="29" s="1"/>
  <c r="BA211" i="29"/>
  <c r="BF204" i="29"/>
  <c r="BH204" i="29" s="1"/>
  <c r="BA201" i="29"/>
  <c r="BC194" i="29"/>
  <c r="BD194" i="29" s="1"/>
  <c r="BC192" i="29"/>
  <c r="BD192" i="29" s="1"/>
  <c r="BC190" i="29"/>
  <c r="BD190" i="29" s="1"/>
  <c r="BC188" i="29"/>
  <c r="BD188" i="29" s="1"/>
  <c r="BC186" i="29"/>
  <c r="BD186" i="29" s="1"/>
  <c r="BC184" i="29"/>
  <c r="BD184" i="29" s="1"/>
  <c r="BC182" i="29"/>
  <c r="BD182" i="29" s="1"/>
  <c r="BC180" i="29"/>
  <c r="BD180" i="29" s="1"/>
  <c r="BC178" i="29"/>
  <c r="BD178" i="29" s="1"/>
  <c r="BC176" i="29"/>
  <c r="BD176" i="29" s="1"/>
  <c r="BC174" i="29"/>
  <c r="BD174" i="29" s="1"/>
  <c r="BC172" i="29"/>
  <c r="BD172" i="29" s="1"/>
  <c r="BA227" i="29"/>
  <c r="BF226" i="29"/>
  <c r="BH226" i="29" s="1"/>
  <c r="BA217" i="29"/>
  <c r="BF210" i="29"/>
  <c r="BH210" i="29" s="1"/>
  <c r="BA207" i="29"/>
  <c r="BF200" i="29"/>
  <c r="BH200" i="29" s="1"/>
  <c r="BA197" i="29"/>
  <c r="BF195" i="29"/>
  <c r="BH195" i="29" s="1"/>
  <c r="BA194" i="29"/>
  <c r="BF193" i="29"/>
  <c r="BH193" i="29" s="1"/>
  <c r="BA192" i="29"/>
  <c r="BF191" i="29"/>
  <c r="BH191" i="29" s="1"/>
  <c r="BA190" i="29"/>
  <c r="BF189" i="29"/>
  <c r="BH189" i="29" s="1"/>
  <c r="BA188" i="29"/>
  <c r="BF187" i="29"/>
  <c r="BH187" i="29" s="1"/>
  <c r="BA186" i="29"/>
  <c r="BF185" i="29"/>
  <c r="BH185" i="29" s="1"/>
  <c r="BA184" i="29"/>
  <c r="BF183" i="29"/>
  <c r="BH183" i="29" s="1"/>
  <c r="BA182" i="29"/>
  <c r="BF181" i="29"/>
  <c r="BH181" i="29" s="1"/>
  <c r="BA180" i="29"/>
  <c r="BF179" i="29"/>
  <c r="BH179" i="29" s="1"/>
  <c r="BA178" i="29"/>
  <c r="BF177" i="29"/>
  <c r="BH177" i="29" s="1"/>
  <c r="BA176" i="29"/>
  <c r="BF175" i="29"/>
  <c r="BH175" i="29" s="1"/>
  <c r="BA221" i="29"/>
  <c r="BF220" i="29"/>
  <c r="BH220" i="29" s="1"/>
  <c r="BF216" i="29"/>
  <c r="BH216" i="29" s="1"/>
  <c r="BA213" i="29"/>
  <c r="BA203" i="29"/>
  <c r="BF230" i="29"/>
  <c r="BH230" i="29" s="1"/>
  <c r="BF206" i="29"/>
  <c r="BH206" i="29" s="1"/>
  <c r="BF196" i="29"/>
  <c r="BH196" i="29" s="1"/>
  <c r="BC195" i="29"/>
  <c r="BD195" i="29" s="1"/>
  <c r="BC193" i="29"/>
  <c r="BD193" i="29" s="1"/>
  <c r="BC191" i="29"/>
  <c r="BD191" i="29" s="1"/>
  <c r="BC189" i="29"/>
  <c r="BD189" i="29" s="1"/>
  <c r="BC187" i="29"/>
  <c r="BD187" i="29" s="1"/>
  <c r="BC185" i="29"/>
  <c r="BD185" i="29" s="1"/>
  <c r="BC183" i="29"/>
  <c r="BD183" i="29" s="1"/>
  <c r="BC181" i="29"/>
  <c r="BD181" i="29" s="1"/>
  <c r="BF202" i="29"/>
  <c r="BH202" i="29" s="1"/>
  <c r="BA199" i="29"/>
  <c r="BF182" i="29"/>
  <c r="BH182" i="29" s="1"/>
  <c r="BA179" i="29"/>
  <c r="BA177" i="29"/>
  <c r="BA175" i="29"/>
  <c r="BF171" i="29"/>
  <c r="BH171" i="29" s="1"/>
  <c r="BF224" i="29"/>
  <c r="BH224" i="29" s="1"/>
  <c r="BA195" i="29"/>
  <c r="BF188" i="29"/>
  <c r="BH188" i="29" s="1"/>
  <c r="BA187" i="29"/>
  <c r="BC169" i="29"/>
  <c r="BD169" i="29" s="1"/>
  <c r="BC167" i="29"/>
  <c r="BD167" i="29" s="1"/>
  <c r="BC165" i="29"/>
  <c r="BD165" i="29" s="1"/>
  <c r="BC163" i="29"/>
  <c r="BD163" i="29" s="1"/>
  <c r="BC161" i="29"/>
  <c r="BD161" i="29" s="1"/>
  <c r="BC159" i="29"/>
  <c r="BD159" i="29" s="1"/>
  <c r="BA219" i="29"/>
  <c r="BA181" i="29"/>
  <c r="BF173" i="29"/>
  <c r="BH173" i="29" s="1"/>
  <c r="BF172" i="29"/>
  <c r="BH172" i="29" s="1"/>
  <c r="BC171" i="29"/>
  <c r="BD171" i="29" s="1"/>
  <c r="BA225" i="29"/>
  <c r="BF212" i="29"/>
  <c r="BH212" i="29" s="1"/>
  <c r="BF194" i="29"/>
  <c r="BH194" i="29" s="1"/>
  <c r="BA193" i="29"/>
  <c r="BF186" i="29"/>
  <c r="BH186" i="29" s="1"/>
  <c r="BA185" i="29"/>
  <c r="BC173" i="29"/>
  <c r="BD173" i="29" s="1"/>
  <c r="BF170" i="29"/>
  <c r="BH170" i="29" s="1"/>
  <c r="BA169" i="29"/>
  <c r="BF168" i="29"/>
  <c r="BH168" i="29" s="1"/>
  <c r="BA167" i="29"/>
  <c r="BF166" i="29"/>
  <c r="BH166" i="29" s="1"/>
  <c r="BA165" i="29"/>
  <c r="BF164" i="29"/>
  <c r="BH164" i="29" s="1"/>
  <c r="BA163" i="29"/>
  <c r="BF162" i="29"/>
  <c r="BH162" i="29" s="1"/>
  <c r="BA161" i="29"/>
  <c r="BA209" i="29"/>
  <c r="BF180" i="29"/>
  <c r="BH180" i="29" s="1"/>
  <c r="BF178" i="29"/>
  <c r="BH178" i="29" s="1"/>
  <c r="BF176" i="29"/>
  <c r="BH176" i="29" s="1"/>
  <c r="BA172" i="29"/>
  <c r="BA171" i="29"/>
  <c r="BF192" i="29"/>
  <c r="BH192" i="29" s="1"/>
  <c r="BA191" i="29"/>
  <c r="BF184" i="29"/>
  <c r="BH184" i="29" s="1"/>
  <c r="BF174" i="29"/>
  <c r="BH174" i="29" s="1"/>
  <c r="BA173" i="29"/>
  <c r="BC170" i="29"/>
  <c r="BD170" i="29" s="1"/>
  <c r="BC168" i="29"/>
  <c r="BD168" i="29" s="1"/>
  <c r="BC166" i="29"/>
  <c r="BD166" i="29" s="1"/>
  <c r="BC164" i="29"/>
  <c r="BD164" i="29" s="1"/>
  <c r="BC162" i="29"/>
  <c r="BD162" i="29" s="1"/>
  <c r="BC160" i="29"/>
  <c r="BD160" i="29" s="1"/>
  <c r="BC158" i="29"/>
  <c r="BD158" i="29" s="1"/>
  <c r="BC156" i="29"/>
  <c r="BD156" i="29" s="1"/>
  <c r="BC154" i="29"/>
  <c r="BD154" i="29" s="1"/>
  <c r="BC152" i="29"/>
  <c r="BD152" i="29" s="1"/>
  <c r="BC150" i="29"/>
  <c r="BD150" i="29" s="1"/>
  <c r="BC148" i="29"/>
  <c r="BD148" i="29" s="1"/>
  <c r="BC146" i="29"/>
  <c r="BD146" i="29" s="1"/>
  <c r="BF198" i="29"/>
  <c r="BH198" i="29" s="1"/>
  <c r="BA183" i="29"/>
  <c r="BC179" i="29"/>
  <c r="BD179" i="29" s="1"/>
  <c r="BC177" i="29"/>
  <c r="BD177" i="29" s="1"/>
  <c r="BC175" i="29"/>
  <c r="BD175" i="29" s="1"/>
  <c r="BA170" i="29"/>
  <c r="BF165" i="29"/>
  <c r="BH165" i="29" s="1"/>
  <c r="BA157" i="29"/>
  <c r="BF154" i="29"/>
  <c r="BH154" i="29" s="1"/>
  <c r="BC153" i="29"/>
  <c r="BD153" i="29" s="1"/>
  <c r="BA145" i="29"/>
  <c r="BA164" i="29"/>
  <c r="BA160" i="29"/>
  <c r="BA158" i="29"/>
  <c r="BF155" i="29"/>
  <c r="BH155" i="29" s="1"/>
  <c r="BF149" i="29"/>
  <c r="BH149" i="29" s="1"/>
  <c r="BF148" i="29"/>
  <c r="BH148" i="29" s="1"/>
  <c r="BF147" i="29"/>
  <c r="BH147" i="29" s="1"/>
  <c r="BC144" i="29"/>
  <c r="BD144" i="29" s="1"/>
  <c r="BC142" i="29"/>
  <c r="BD142" i="29" s="1"/>
  <c r="BC140" i="29"/>
  <c r="BD140" i="29" s="1"/>
  <c r="BC138" i="29"/>
  <c r="BD138" i="29" s="1"/>
  <c r="BC136" i="29"/>
  <c r="BD136" i="29" s="1"/>
  <c r="BC134" i="29"/>
  <c r="BD134" i="29" s="1"/>
  <c r="BC132" i="29"/>
  <c r="BD132" i="29" s="1"/>
  <c r="BC130" i="29"/>
  <c r="BD130" i="29" s="1"/>
  <c r="BC128" i="29"/>
  <c r="BD128" i="29" s="1"/>
  <c r="BC126" i="29"/>
  <c r="BD126" i="29" s="1"/>
  <c r="BC124" i="29"/>
  <c r="BD124" i="29" s="1"/>
  <c r="BC122" i="29"/>
  <c r="BD122" i="29" s="1"/>
  <c r="BC120" i="29"/>
  <c r="BD120" i="29" s="1"/>
  <c r="BC118" i="29"/>
  <c r="BD118" i="29" s="1"/>
  <c r="BC116" i="29"/>
  <c r="BD116" i="29" s="1"/>
  <c r="BA174" i="29"/>
  <c r="BF169" i="29"/>
  <c r="BH169" i="29" s="1"/>
  <c r="BA154" i="29"/>
  <c r="BA153" i="29"/>
  <c r="BF150" i="29"/>
  <c r="BH150" i="29" s="1"/>
  <c r="BA168" i="29"/>
  <c r="BF163" i="29"/>
  <c r="BH163" i="29" s="1"/>
  <c r="BF156" i="29"/>
  <c r="BH156" i="29" s="1"/>
  <c r="BC155" i="29"/>
  <c r="BD155" i="29" s="1"/>
  <c r="BF151" i="29"/>
  <c r="BH151" i="29" s="1"/>
  <c r="BC149" i="29"/>
  <c r="BD149" i="29" s="1"/>
  <c r="BC147" i="29"/>
  <c r="BD147" i="29" s="1"/>
  <c r="BA144" i="29"/>
  <c r="BF143" i="29"/>
  <c r="BH143" i="29" s="1"/>
  <c r="BA142" i="29"/>
  <c r="BF141" i="29"/>
  <c r="BH141" i="29" s="1"/>
  <c r="BA140" i="29"/>
  <c r="BF139" i="29"/>
  <c r="BH139" i="29" s="1"/>
  <c r="BA138" i="29"/>
  <c r="BF137" i="29"/>
  <c r="BH137" i="29" s="1"/>
  <c r="BA136" i="29"/>
  <c r="BF135" i="29"/>
  <c r="BH135" i="29" s="1"/>
  <c r="BA134" i="29"/>
  <c r="BF133" i="29"/>
  <c r="BH133" i="29" s="1"/>
  <c r="BA132" i="29"/>
  <c r="BF131" i="29"/>
  <c r="BH131" i="29" s="1"/>
  <c r="BA130" i="29"/>
  <c r="BF129" i="29"/>
  <c r="BH129" i="29" s="1"/>
  <c r="BA128" i="29"/>
  <c r="BF127" i="29"/>
  <c r="BH127" i="29" s="1"/>
  <c r="BA126" i="29"/>
  <c r="BF125" i="29"/>
  <c r="BH125" i="29" s="1"/>
  <c r="BA124" i="29"/>
  <c r="BF123" i="29"/>
  <c r="BH123" i="29" s="1"/>
  <c r="BA122" i="29"/>
  <c r="BF121" i="29"/>
  <c r="BH121" i="29" s="1"/>
  <c r="BA120" i="29"/>
  <c r="BA162" i="29"/>
  <c r="BF159" i="29"/>
  <c r="BH159" i="29" s="1"/>
  <c r="BF157" i="29"/>
  <c r="BH157" i="29" s="1"/>
  <c r="BA150" i="29"/>
  <c r="BA148" i="29"/>
  <c r="BF146" i="29"/>
  <c r="BH146" i="29" s="1"/>
  <c r="BF145" i="29"/>
  <c r="BH145" i="29" s="1"/>
  <c r="BF167" i="29"/>
  <c r="BH167" i="29" s="1"/>
  <c r="BA156" i="29"/>
  <c r="BA155" i="29"/>
  <c r="BF152" i="29"/>
  <c r="BH152" i="29" s="1"/>
  <c r="BC151" i="29"/>
  <c r="BD151" i="29" s="1"/>
  <c r="BA149" i="29"/>
  <c r="BA147" i="29"/>
  <c r="BC143" i="29"/>
  <c r="BD143" i="29" s="1"/>
  <c r="BC141" i="29"/>
  <c r="BD141" i="29" s="1"/>
  <c r="BC139" i="29"/>
  <c r="BD139" i="29" s="1"/>
  <c r="BC137" i="29"/>
  <c r="BD137" i="29" s="1"/>
  <c r="BC135" i="29"/>
  <c r="BD135" i="29" s="1"/>
  <c r="BC133" i="29"/>
  <c r="BD133" i="29" s="1"/>
  <c r="BC131" i="29"/>
  <c r="BD131" i="29" s="1"/>
  <c r="BC129" i="29"/>
  <c r="BD129" i="29" s="1"/>
  <c r="BC127" i="29"/>
  <c r="BD127" i="29" s="1"/>
  <c r="BC125" i="29"/>
  <c r="BD125" i="29" s="1"/>
  <c r="BC123" i="29"/>
  <c r="BD123" i="29" s="1"/>
  <c r="BC121" i="29"/>
  <c r="BD121" i="29" s="1"/>
  <c r="BC119" i="29"/>
  <c r="BD119" i="29" s="1"/>
  <c r="BC117" i="29"/>
  <c r="BD117" i="29" s="1"/>
  <c r="BC115" i="29"/>
  <c r="BD115" i="29" s="1"/>
  <c r="BA215" i="29"/>
  <c r="BA166" i="29"/>
  <c r="BF161" i="29"/>
  <c r="BH161" i="29" s="1"/>
  <c r="BC157" i="29"/>
  <c r="BD157" i="29" s="1"/>
  <c r="BF153" i="29"/>
  <c r="BH153" i="29" s="1"/>
  <c r="BC145" i="29"/>
  <c r="BD145" i="29" s="1"/>
  <c r="BF190" i="29"/>
  <c r="BH190" i="29" s="1"/>
  <c r="BA189" i="29"/>
  <c r="BF160" i="29"/>
  <c r="BH160" i="29" s="1"/>
  <c r="BA159" i="29"/>
  <c r="BF158" i="29"/>
  <c r="BH158" i="29" s="1"/>
  <c r="BF134" i="29"/>
  <c r="BH134" i="29" s="1"/>
  <c r="BA133" i="29"/>
  <c r="BF119" i="29"/>
  <c r="BH119" i="29" s="1"/>
  <c r="BA116" i="29"/>
  <c r="BC113" i="29"/>
  <c r="BD113" i="29" s="1"/>
  <c r="BC111" i="29"/>
  <c r="BD111" i="29" s="1"/>
  <c r="BC109" i="29"/>
  <c r="BD109" i="29" s="1"/>
  <c r="BC107" i="29"/>
  <c r="BD107" i="29" s="1"/>
  <c r="BC105" i="29"/>
  <c r="BD105" i="29" s="1"/>
  <c r="BC103" i="29"/>
  <c r="BD103" i="29" s="1"/>
  <c r="BC101" i="29"/>
  <c r="BD101" i="29" s="1"/>
  <c r="BC99" i="29"/>
  <c r="BD99" i="29" s="1"/>
  <c r="BC97" i="29"/>
  <c r="BD97" i="29" s="1"/>
  <c r="BC95" i="29"/>
  <c r="BD95" i="29" s="1"/>
  <c r="BF136" i="29"/>
  <c r="BH136" i="29" s="1"/>
  <c r="BA135" i="29"/>
  <c r="BA127" i="29"/>
  <c r="BF126" i="29"/>
  <c r="BH126" i="29" s="1"/>
  <c r="BA121" i="29"/>
  <c r="BA117" i="29"/>
  <c r="BF138" i="29"/>
  <c r="BH138" i="29" s="1"/>
  <c r="BA137" i="29"/>
  <c r="BA118" i="29"/>
  <c r="BA113" i="29"/>
  <c r="BF112" i="29"/>
  <c r="BH112" i="29" s="1"/>
  <c r="BA111" i="29"/>
  <c r="BF110" i="29"/>
  <c r="BH110" i="29" s="1"/>
  <c r="BA109" i="29"/>
  <c r="BF108" i="29"/>
  <c r="BH108" i="29" s="1"/>
  <c r="BA107" i="29"/>
  <c r="BF106" i="29"/>
  <c r="BH106" i="29" s="1"/>
  <c r="BA105" i="29"/>
  <c r="BF104" i="29"/>
  <c r="BH104" i="29" s="1"/>
  <c r="BA103" i="29"/>
  <c r="BF102" i="29"/>
  <c r="BH102" i="29" s="1"/>
  <c r="BA101" i="29"/>
  <c r="BF100" i="29"/>
  <c r="BH100" i="29" s="1"/>
  <c r="BA99" i="29"/>
  <c r="BF98" i="29"/>
  <c r="BH98" i="29" s="1"/>
  <c r="BA97" i="29"/>
  <c r="BF96" i="29"/>
  <c r="BH96" i="29" s="1"/>
  <c r="BA95" i="29"/>
  <c r="BF94" i="29"/>
  <c r="BH94" i="29" s="1"/>
  <c r="BA93" i="29"/>
  <c r="BF92" i="29"/>
  <c r="BH92" i="29" s="1"/>
  <c r="BA91" i="29"/>
  <c r="BF90" i="29"/>
  <c r="BH90" i="29" s="1"/>
  <c r="BA89" i="29"/>
  <c r="BF88" i="29"/>
  <c r="BH88" i="29" s="1"/>
  <c r="BF140" i="29"/>
  <c r="BH140" i="29" s="1"/>
  <c r="BA139" i="29"/>
  <c r="BA125" i="29"/>
  <c r="BF124" i="29"/>
  <c r="BH124" i="29" s="1"/>
  <c r="BA119" i="29"/>
  <c r="BF114" i="29"/>
  <c r="BH114" i="29" s="1"/>
  <c r="BF142" i="29"/>
  <c r="BH142" i="29" s="1"/>
  <c r="BA141" i="29"/>
  <c r="BF120" i="29"/>
  <c r="BH120" i="29" s="1"/>
  <c r="BF115" i="29"/>
  <c r="BH115" i="29" s="1"/>
  <c r="BC112" i="29"/>
  <c r="BD112" i="29" s="1"/>
  <c r="BC110" i="29"/>
  <c r="BD110" i="29" s="1"/>
  <c r="BC108" i="29"/>
  <c r="BD108" i="29" s="1"/>
  <c r="BC106" i="29"/>
  <c r="BD106" i="29" s="1"/>
  <c r="BC104" i="29"/>
  <c r="BD104" i="29" s="1"/>
  <c r="BC102" i="29"/>
  <c r="BD102" i="29" s="1"/>
  <c r="BC100" i="29"/>
  <c r="BD100" i="29" s="1"/>
  <c r="BC98" i="29"/>
  <c r="BD98" i="29" s="1"/>
  <c r="BA151" i="29"/>
  <c r="BF144" i="29"/>
  <c r="BH144" i="29" s="1"/>
  <c r="BA143" i="29"/>
  <c r="BA123" i="29"/>
  <c r="BF116" i="29"/>
  <c r="BH116" i="29" s="1"/>
  <c r="BC114" i="29"/>
  <c r="BD114" i="29" s="1"/>
  <c r="BA152" i="29"/>
  <c r="BF130" i="29"/>
  <c r="BH130" i="29" s="1"/>
  <c r="BF117" i="29"/>
  <c r="BH117" i="29" s="1"/>
  <c r="BF113" i="29"/>
  <c r="BH113" i="29" s="1"/>
  <c r="BA112" i="29"/>
  <c r="BF111" i="29"/>
  <c r="BH111" i="29" s="1"/>
  <c r="BA110" i="29"/>
  <c r="BF109" i="29"/>
  <c r="BH109" i="29" s="1"/>
  <c r="BA108" i="29"/>
  <c r="BF107" i="29"/>
  <c r="BH107" i="29" s="1"/>
  <c r="BA106" i="29"/>
  <c r="BF105" i="29"/>
  <c r="BH105" i="29" s="1"/>
  <c r="BA104" i="29"/>
  <c r="BF103" i="29"/>
  <c r="BH103" i="29" s="1"/>
  <c r="BA102" i="29"/>
  <c r="BF101" i="29"/>
  <c r="BH101" i="29" s="1"/>
  <c r="BA100" i="29"/>
  <c r="BF99" i="29"/>
  <c r="BH99" i="29" s="1"/>
  <c r="BA98" i="29"/>
  <c r="BF97" i="29"/>
  <c r="BH97" i="29" s="1"/>
  <c r="BA96" i="29"/>
  <c r="BF95" i="29"/>
  <c r="BH95" i="29" s="1"/>
  <c r="BA94" i="29"/>
  <c r="BF93" i="29"/>
  <c r="BH93" i="29" s="1"/>
  <c r="BA92" i="29"/>
  <c r="BF91" i="29"/>
  <c r="BH91" i="29" s="1"/>
  <c r="BA90" i="29"/>
  <c r="BF89" i="29"/>
  <c r="BH89" i="29" s="1"/>
  <c r="BA88" i="29"/>
  <c r="BF87" i="29"/>
  <c r="BH87" i="29" s="1"/>
  <c r="BC93" i="29"/>
  <c r="BD93" i="29" s="1"/>
  <c r="BC92" i="29"/>
  <c r="BD92" i="29" s="1"/>
  <c r="BC85" i="29"/>
  <c r="BD85" i="29" s="1"/>
  <c r="BC83" i="29"/>
  <c r="BD83" i="29" s="1"/>
  <c r="BC81" i="29"/>
  <c r="BD81" i="29" s="1"/>
  <c r="BC79" i="29"/>
  <c r="BD79" i="29" s="1"/>
  <c r="BC77" i="29"/>
  <c r="BD77" i="29" s="1"/>
  <c r="BC75" i="29"/>
  <c r="BD75" i="29" s="1"/>
  <c r="BC73" i="29"/>
  <c r="BD73" i="29" s="1"/>
  <c r="BC71" i="29"/>
  <c r="BD71" i="29" s="1"/>
  <c r="BC69" i="29"/>
  <c r="BD69" i="29" s="1"/>
  <c r="BC67" i="29"/>
  <c r="BD67" i="29" s="1"/>
  <c r="BC65" i="29"/>
  <c r="BD65" i="29" s="1"/>
  <c r="BC63" i="29"/>
  <c r="BD63" i="29" s="1"/>
  <c r="BC61" i="29"/>
  <c r="BD61" i="29" s="1"/>
  <c r="BC59" i="29"/>
  <c r="BD59" i="29" s="1"/>
  <c r="BC57" i="29"/>
  <c r="BD57" i="29" s="1"/>
  <c r="BC55" i="29"/>
  <c r="BD55" i="29" s="1"/>
  <c r="BC53" i="29"/>
  <c r="BD53" i="29" s="1"/>
  <c r="BC51" i="29"/>
  <c r="BD51" i="29" s="1"/>
  <c r="BC49" i="29"/>
  <c r="BD49" i="29" s="1"/>
  <c r="BC47" i="29"/>
  <c r="BD47" i="29" s="1"/>
  <c r="BC45" i="29"/>
  <c r="BD45" i="29" s="1"/>
  <c r="BF128" i="29"/>
  <c r="BH128" i="29" s="1"/>
  <c r="BC89" i="29"/>
  <c r="BD89" i="29" s="1"/>
  <c r="BC88" i="29"/>
  <c r="BD88" i="29" s="1"/>
  <c r="BC87" i="29"/>
  <c r="BD87" i="29" s="1"/>
  <c r="BA129" i="29"/>
  <c r="BF122" i="29"/>
  <c r="BH122" i="29" s="1"/>
  <c r="BF86" i="29"/>
  <c r="BH86" i="29" s="1"/>
  <c r="BA85" i="29"/>
  <c r="BF84" i="29"/>
  <c r="BH84" i="29" s="1"/>
  <c r="BA83" i="29"/>
  <c r="BF82" i="29"/>
  <c r="BH82" i="29" s="1"/>
  <c r="BA81" i="29"/>
  <c r="BF80" i="29"/>
  <c r="BH80" i="29" s="1"/>
  <c r="BA79" i="29"/>
  <c r="BF78" i="29"/>
  <c r="BH78" i="29" s="1"/>
  <c r="BA77" i="29"/>
  <c r="BF76" i="29"/>
  <c r="BH76" i="29" s="1"/>
  <c r="BA75" i="29"/>
  <c r="BF74" i="29"/>
  <c r="BH74" i="29" s="1"/>
  <c r="BA73" i="29"/>
  <c r="BF72" i="29"/>
  <c r="BH72" i="29" s="1"/>
  <c r="BA71" i="29"/>
  <c r="BF70" i="29"/>
  <c r="BH70" i="29" s="1"/>
  <c r="BA69" i="29"/>
  <c r="BF68" i="29"/>
  <c r="BH68" i="29" s="1"/>
  <c r="BA67" i="29"/>
  <c r="BF66" i="29"/>
  <c r="BH66" i="29" s="1"/>
  <c r="BA65" i="29"/>
  <c r="BF64" i="29"/>
  <c r="BH64" i="29" s="1"/>
  <c r="BA63" i="29"/>
  <c r="BF62" i="29"/>
  <c r="BH62" i="29" s="1"/>
  <c r="BA61" i="29"/>
  <c r="BF60" i="29"/>
  <c r="BH60" i="29" s="1"/>
  <c r="BA59" i="29"/>
  <c r="BF58" i="29"/>
  <c r="BH58" i="29" s="1"/>
  <c r="BA57" i="29"/>
  <c r="BF56" i="29"/>
  <c r="BH56" i="29" s="1"/>
  <c r="BA55" i="29"/>
  <c r="BF54" i="29"/>
  <c r="BH54" i="29" s="1"/>
  <c r="BA53" i="29"/>
  <c r="BF52" i="29"/>
  <c r="BH52" i="29" s="1"/>
  <c r="BA51" i="29"/>
  <c r="BF50" i="29"/>
  <c r="BH50" i="29" s="1"/>
  <c r="BA49" i="29"/>
  <c r="BF48" i="29"/>
  <c r="BH48" i="29" s="1"/>
  <c r="BA47" i="29"/>
  <c r="BF46" i="29"/>
  <c r="BH46" i="29" s="1"/>
  <c r="BA45" i="29"/>
  <c r="BF44" i="29"/>
  <c r="BH44" i="29" s="1"/>
  <c r="BC91" i="29"/>
  <c r="BD91" i="29" s="1"/>
  <c r="BC90" i="29"/>
  <c r="BD90" i="29" s="1"/>
  <c r="BA87" i="29"/>
  <c r="BA146" i="29"/>
  <c r="BF132" i="29"/>
  <c r="BH132" i="29" s="1"/>
  <c r="BA131" i="29"/>
  <c r="BA114" i="29"/>
  <c r="BC94" i="29"/>
  <c r="BD94" i="29" s="1"/>
  <c r="BC86" i="29"/>
  <c r="BD86" i="29" s="1"/>
  <c r="BC84" i="29"/>
  <c r="BD84" i="29" s="1"/>
  <c r="BC82" i="29"/>
  <c r="BD82" i="29" s="1"/>
  <c r="BC80" i="29"/>
  <c r="BD80" i="29" s="1"/>
  <c r="BC78" i="29"/>
  <c r="BD78" i="29" s="1"/>
  <c r="BC76" i="29"/>
  <c r="BD76" i="29" s="1"/>
  <c r="BC74" i="29"/>
  <c r="BD74" i="29" s="1"/>
  <c r="BC72" i="29"/>
  <c r="BD72" i="29" s="1"/>
  <c r="BC70" i="29"/>
  <c r="BD70" i="29" s="1"/>
  <c r="BC68" i="29"/>
  <c r="BD68" i="29" s="1"/>
  <c r="BC66" i="29"/>
  <c r="BD66" i="29" s="1"/>
  <c r="BC64" i="29"/>
  <c r="BD64" i="29" s="1"/>
  <c r="BC62" i="29"/>
  <c r="BD62" i="29" s="1"/>
  <c r="BC60" i="29"/>
  <c r="BD60" i="29" s="1"/>
  <c r="BC58" i="29"/>
  <c r="BD58" i="29" s="1"/>
  <c r="BC56" i="29"/>
  <c r="BD56" i="29" s="1"/>
  <c r="BC54" i="29"/>
  <c r="BD54" i="29" s="1"/>
  <c r="BC52" i="29"/>
  <c r="BD52" i="29" s="1"/>
  <c r="BC50" i="29"/>
  <c r="BD50" i="29" s="1"/>
  <c r="BC48" i="29"/>
  <c r="BD48" i="29" s="1"/>
  <c r="BC46" i="29"/>
  <c r="BD46" i="29" s="1"/>
  <c r="BC44" i="29"/>
  <c r="BD44" i="29" s="1"/>
  <c r="BC42" i="29"/>
  <c r="BD42" i="29" s="1"/>
  <c r="BC40" i="29"/>
  <c r="BD40" i="29" s="1"/>
  <c r="BA115" i="29"/>
  <c r="BC96" i="29"/>
  <c r="BD96" i="29" s="1"/>
  <c r="CO41" i="29"/>
  <c r="BA44" i="29"/>
  <c r="CN44" i="29"/>
  <c r="BO44" i="29" s="1"/>
  <c r="BP46" i="29"/>
  <c r="CO46" i="29"/>
  <c r="BF53" i="29"/>
  <c r="BH53" i="29" s="1"/>
  <c r="BF55" i="29"/>
  <c r="BH55" i="29" s="1"/>
  <c r="BF63" i="29"/>
  <c r="BH63" i="29" s="1"/>
  <c r="BF71" i="29"/>
  <c r="BH71" i="29" s="1"/>
  <c r="BF79" i="29"/>
  <c r="BH79" i="29" s="1"/>
  <c r="BF81" i="29"/>
  <c r="BH81" i="29" s="1"/>
  <c r="BF83" i="29"/>
  <c r="BH83" i="29" s="1"/>
  <c r="AL12" i="29"/>
  <c r="BF31" i="29"/>
  <c r="BH31" i="29" s="1"/>
  <c r="BA32" i="29"/>
  <c r="BB32" i="29" s="1"/>
  <c r="BF33" i="29"/>
  <c r="BH33" i="29" s="1"/>
  <c r="BA34" i="29"/>
  <c r="BB34" i="29" s="1"/>
  <c r="BF35" i="29"/>
  <c r="BH35" i="29" s="1"/>
  <c r="BA36" i="29"/>
  <c r="BB36" i="29" s="1"/>
  <c r="BF37" i="29"/>
  <c r="BH37" i="29" s="1"/>
  <c r="BA38" i="29"/>
  <c r="BB38" i="29" s="1"/>
  <c r="BF39" i="29"/>
  <c r="BH39" i="29" s="1"/>
  <c r="BF41" i="29"/>
  <c r="BH41" i="29" s="1"/>
  <c r="BC43" i="29"/>
  <c r="BD43" i="29" s="1"/>
  <c r="BP44" i="29"/>
  <c r="BF51" i="29"/>
  <c r="BH51" i="29" s="1"/>
  <c r="BA62" i="29"/>
  <c r="BA70" i="29"/>
  <c r="BA78" i="29"/>
  <c r="CO43" i="29"/>
  <c r="CO45" i="29"/>
  <c r="CO47" i="29"/>
  <c r="CO49" i="29"/>
  <c r="CO51" i="29"/>
  <c r="CA185" i="29"/>
  <c r="BZ185" i="29"/>
  <c r="BY185" i="29"/>
  <c r="BX185" i="29"/>
  <c r="CA187" i="29"/>
  <c r="BZ187" i="29"/>
  <c r="BY187" i="29"/>
  <c r="BX187" i="29"/>
  <c r="AR187" i="29" l="1"/>
  <c r="CA80" i="29"/>
  <c r="BT80" i="29"/>
  <c r="BX76" i="29"/>
  <c r="BT76" i="29"/>
  <c r="CA79" i="29"/>
  <c r="BT79" i="29"/>
  <c r="CA78" i="29"/>
  <c r="BT78" i="29"/>
  <c r="CA77" i="29"/>
  <c r="BT77" i="29"/>
  <c r="CA75" i="29"/>
  <c r="BT75" i="29"/>
  <c r="CA74" i="29"/>
  <c r="BT74" i="29"/>
  <c r="BX81" i="29"/>
  <c r="BT81" i="29"/>
  <c r="BY73" i="29"/>
  <c r="BT73" i="29"/>
  <c r="CA72" i="29"/>
  <c r="BT72" i="29"/>
  <c r="BZ69" i="29"/>
  <c r="BT69" i="29"/>
  <c r="BZ70" i="29"/>
  <c r="BT70" i="29"/>
  <c r="BX71" i="29"/>
  <c r="BT71" i="29"/>
  <c r="AR185" i="29"/>
  <c r="BZ59" i="29"/>
  <c r="BT59" i="29"/>
  <c r="BZ54" i="29"/>
  <c r="BT54" i="29"/>
  <c r="BY65" i="29"/>
  <c r="BT65" i="29"/>
  <c r="BX55" i="29"/>
  <c r="BT55" i="29"/>
  <c r="CA56" i="29"/>
  <c r="BT56" i="29"/>
  <c r="BX63" i="29"/>
  <c r="BT63" i="29"/>
  <c r="BZ68" i="29"/>
  <c r="BT68" i="29"/>
  <c r="BY61" i="29"/>
  <c r="BT61" i="29"/>
  <c r="BY66" i="29"/>
  <c r="BT66" i="29"/>
  <c r="CA64" i="29"/>
  <c r="BT64" i="29"/>
  <c r="CA53" i="29"/>
  <c r="BT53" i="29"/>
  <c r="CA62" i="29"/>
  <c r="BT62" i="29"/>
  <c r="BX60" i="29"/>
  <c r="BT60" i="29"/>
  <c r="CA57" i="29"/>
  <c r="BT57" i="29"/>
  <c r="BY58" i="29"/>
  <c r="BT58" i="29"/>
  <c r="BY67" i="29"/>
  <c r="BT67" i="29"/>
  <c r="CA32" i="29"/>
  <c r="BB10" i="29"/>
  <c r="BX216" i="29"/>
  <c r="BX70" i="29"/>
  <c r="CA117" i="29"/>
  <c r="BY196" i="29"/>
  <c r="BX220" i="29"/>
  <c r="BX85" i="29"/>
  <c r="BT85" i="29"/>
  <c r="BX88" i="29"/>
  <c r="BT88" i="29"/>
  <c r="BY83" i="29"/>
  <c r="BT83" i="29"/>
  <c r="BZ86" i="29"/>
  <c r="BT86" i="29"/>
  <c r="BZ84" i="29"/>
  <c r="BT84" i="29"/>
  <c r="BY87" i="29"/>
  <c r="BT87" i="29"/>
  <c r="BX82" i="29"/>
  <c r="BT82" i="29"/>
  <c r="BX67" i="29"/>
  <c r="BY217" i="29"/>
  <c r="BY113" i="29"/>
  <c r="BX106" i="29"/>
  <c r="BX203" i="29"/>
  <c r="CA190" i="29"/>
  <c r="BX127" i="29"/>
  <c r="BJ16" i="29"/>
  <c r="CA95" i="29"/>
  <c r="BX84" i="29"/>
  <c r="BZ95" i="29"/>
  <c r="BX159" i="29"/>
  <c r="CA204" i="29"/>
  <c r="BX143" i="29"/>
  <c r="BY84" i="29"/>
  <c r="BX61" i="29"/>
  <c r="BY95" i="29"/>
  <c r="BZ223" i="29"/>
  <c r="BY143" i="29"/>
  <c r="BY204" i="29"/>
  <c r="BZ143" i="29"/>
  <c r="CA134" i="29"/>
  <c r="BZ204" i="29"/>
  <c r="AR204" i="29" s="1"/>
  <c r="BZ206" i="29"/>
  <c r="AR206" i="29" s="1"/>
  <c r="BZ190" i="29"/>
  <c r="AR190" i="29" s="1"/>
  <c r="BY127" i="29"/>
  <c r="BX95" i="29"/>
  <c r="AR95" i="29" s="1"/>
  <c r="BT95" i="29"/>
  <c r="CA93" i="29"/>
  <c r="BT93" i="29"/>
  <c r="BX89" i="29"/>
  <c r="BT89" i="29"/>
  <c r="CA91" i="29"/>
  <c r="BT91" i="29"/>
  <c r="CA90" i="29"/>
  <c r="BT90" i="29"/>
  <c r="BZ94" i="29"/>
  <c r="BT94" i="29"/>
  <c r="BY92" i="29"/>
  <c r="BT92" i="29"/>
  <c r="BZ74" i="29"/>
  <c r="BZ176" i="29"/>
  <c r="BX101" i="29"/>
  <c r="BY229" i="29"/>
  <c r="CA70" i="29"/>
  <c r="BX65" i="29"/>
  <c r="BZ192" i="29"/>
  <c r="CA205" i="29"/>
  <c r="BY69" i="29"/>
  <c r="CA86" i="29"/>
  <c r="CA54" i="29"/>
  <c r="BY199" i="29"/>
  <c r="CA177" i="29"/>
  <c r="BZ152" i="29"/>
  <c r="CA192" i="29"/>
  <c r="BX56" i="29"/>
  <c r="BZ197" i="29"/>
  <c r="BX174" i="29"/>
  <c r="BZ127" i="29"/>
  <c r="BX54" i="29"/>
  <c r="BY56" i="29"/>
  <c r="BY88" i="29"/>
  <c r="BZ203" i="29"/>
  <c r="BY205" i="29"/>
  <c r="BZ168" i="29"/>
  <c r="CA159" i="29"/>
  <c r="BZ107" i="29"/>
  <c r="BZ106" i="29"/>
  <c r="BZ63" i="29"/>
  <c r="CA84" i="29"/>
  <c r="BZ61" i="29"/>
  <c r="BY190" i="29"/>
  <c r="CA206" i="29"/>
  <c r="BZ170" i="29"/>
  <c r="BX205" i="29"/>
  <c r="AR205" i="29" s="1"/>
  <c r="BX110" i="29"/>
  <c r="BX92" i="29"/>
  <c r="CA61" i="29"/>
  <c r="CA106" i="29"/>
  <c r="CA107" i="29"/>
  <c r="BY170" i="29"/>
  <c r="BY63" i="29"/>
  <c r="BX107" i="29"/>
  <c r="AR107" i="29" s="1"/>
  <c r="CA63" i="29"/>
  <c r="BZ216" i="29"/>
  <c r="CA223" i="29"/>
  <c r="BX223" i="29"/>
  <c r="BX166" i="29"/>
  <c r="AR166" i="29" s="1"/>
  <c r="BY138" i="29"/>
  <c r="CA129" i="29"/>
  <c r="BX120" i="29"/>
  <c r="AR120" i="29" s="1"/>
  <c r="CA111" i="29"/>
  <c r="BZ65" i="29"/>
  <c r="BY68" i="29"/>
  <c r="BX147" i="29"/>
  <c r="BX131" i="29"/>
  <c r="BX218" i="29"/>
  <c r="AR218" i="29" s="1"/>
  <c r="BY203" i="29"/>
  <c r="BZ159" i="29"/>
  <c r="BY216" i="29"/>
  <c r="CA136" i="29"/>
  <c r="BZ129" i="29"/>
  <c r="BY54" i="29"/>
  <c r="BY206" i="29"/>
  <c r="BX199" i="29"/>
  <c r="BZ177" i="29"/>
  <c r="AR177" i="29" s="1"/>
  <c r="BX145" i="29"/>
  <c r="BY120" i="29"/>
  <c r="BZ83" i="29"/>
  <c r="CA55" i="29"/>
  <c r="BX86" i="29"/>
  <c r="CA65" i="29"/>
  <c r="CA68" i="29"/>
  <c r="CA202" i="29"/>
  <c r="BX99" i="29"/>
  <c r="BZ108" i="29"/>
  <c r="CA104" i="29"/>
  <c r="BT104" i="29"/>
  <c r="BY102" i="29"/>
  <c r="BT102" i="29"/>
  <c r="BY101" i="29"/>
  <c r="BT101" i="29"/>
  <c r="BZ103" i="29"/>
  <c r="BT103" i="29"/>
  <c r="BX155" i="29"/>
  <c r="AR155" i="29" s="1"/>
  <c r="BX138" i="29"/>
  <c r="CA146" i="29"/>
  <c r="BY80" i="29"/>
  <c r="BY98" i="29"/>
  <c r="BZ217" i="29"/>
  <c r="AR217" i="29" s="1"/>
  <c r="CA147" i="29"/>
  <c r="CA217" i="29"/>
  <c r="BX222" i="29"/>
  <c r="AR222" i="29" s="1"/>
  <c r="BY156" i="29"/>
  <c r="CA154" i="29"/>
  <c r="CA122" i="29"/>
  <c r="BZ115" i="29"/>
  <c r="CA103" i="29"/>
  <c r="BZ73" i="29"/>
  <c r="CA59" i="29"/>
  <c r="BX83" i="29"/>
  <c r="AR83" i="29" s="1"/>
  <c r="BX59" i="29"/>
  <c r="CA201" i="29"/>
  <c r="BY222" i="29"/>
  <c r="BX170" i="29"/>
  <c r="BY154" i="29"/>
  <c r="CA112" i="29"/>
  <c r="CA73" i="29"/>
  <c r="BX74" i="29"/>
  <c r="BX201" i="29"/>
  <c r="AR201" i="29" s="1"/>
  <c r="BZ194" i="29"/>
  <c r="BX194" i="29"/>
  <c r="BX154" i="29"/>
  <c r="AR154" i="29" s="1"/>
  <c r="CA165" i="29"/>
  <c r="BZ163" i="29"/>
  <c r="AR163" i="29" s="1"/>
  <c r="BZ138" i="29"/>
  <c r="BY131" i="29"/>
  <c r="BZ81" i="29"/>
  <c r="BX72" i="29"/>
  <c r="BZ56" i="29"/>
  <c r="BZ67" i="29"/>
  <c r="BY133" i="29"/>
  <c r="BZ88" i="29"/>
  <c r="BY122" i="29"/>
  <c r="BZ147" i="29"/>
  <c r="BY220" i="29"/>
  <c r="BY201" i="29"/>
  <c r="CA194" i="29"/>
  <c r="BY149" i="29"/>
  <c r="BY163" i="29"/>
  <c r="CA163" i="29"/>
  <c r="BZ131" i="29"/>
  <c r="BX115" i="29"/>
  <c r="BX103" i="29"/>
  <c r="BY72" i="29"/>
  <c r="BX58" i="29"/>
  <c r="BZ90" i="29"/>
  <c r="CA88" i="29"/>
  <c r="BX149" i="29"/>
  <c r="AR149" i="29" s="1"/>
  <c r="BZ220" i="29"/>
  <c r="CA149" i="29"/>
  <c r="BY115" i="29"/>
  <c r="BY103" i="29"/>
  <c r="BZ72" i="29"/>
  <c r="BZ58" i="29"/>
  <c r="BY59" i="29"/>
  <c r="BX90" i="29"/>
  <c r="BX73" i="29"/>
  <c r="BZ196" i="29"/>
  <c r="BX196" i="29"/>
  <c r="BX165" i="29"/>
  <c r="BZ172" i="29"/>
  <c r="CA222" i="29"/>
  <c r="BZ165" i="29"/>
  <c r="BX113" i="29"/>
  <c r="BY81" i="29"/>
  <c r="BY74" i="29"/>
  <c r="CA58" i="29"/>
  <c r="CA67" i="29"/>
  <c r="BX133" i="29"/>
  <c r="BZ113" i="29"/>
  <c r="BY112" i="29"/>
  <c r="CA81" i="29"/>
  <c r="BZ133" i="29"/>
  <c r="BX176" i="29"/>
  <c r="BY124" i="29"/>
  <c r="BX117" i="29"/>
  <c r="AR117" i="29" s="1"/>
  <c r="BY176" i="29"/>
  <c r="BY117" i="29"/>
  <c r="BY90" i="29"/>
  <c r="CA229" i="29"/>
  <c r="BZ123" i="29"/>
  <c r="AR123" i="29" s="1"/>
  <c r="BZ171" i="29"/>
  <c r="BX171" i="29"/>
  <c r="BX229" i="29"/>
  <c r="AR229" i="29" s="1"/>
  <c r="BY177" i="29"/>
  <c r="CA98" i="29"/>
  <c r="BX114" i="29"/>
  <c r="AR114" i="29" s="1"/>
  <c r="BY171" i="29"/>
  <c r="CA123" i="29"/>
  <c r="BZ87" i="29"/>
  <c r="BZ53" i="29"/>
  <c r="BX87" i="29"/>
  <c r="BY218" i="29"/>
  <c r="BX168" i="29"/>
  <c r="AR168" i="29" s="1"/>
  <c r="CA161" i="29"/>
  <c r="BZ145" i="29"/>
  <c r="BX129" i="29"/>
  <c r="BY152" i="29"/>
  <c r="BZ99" i="29"/>
  <c r="BY55" i="29"/>
  <c r="BZ101" i="29"/>
  <c r="BX69" i="29"/>
  <c r="BZ92" i="29"/>
  <c r="CA92" i="29"/>
  <c r="CA69" i="29"/>
  <c r="BX108" i="29"/>
  <c r="BX192" i="29"/>
  <c r="BX136" i="29"/>
  <c r="AR136" i="29" s="1"/>
  <c r="CA218" i="29"/>
  <c r="BZ202" i="29"/>
  <c r="AR202" i="29" s="1"/>
  <c r="BY168" i="29"/>
  <c r="CA99" i="29"/>
  <c r="BZ55" i="29"/>
  <c r="CA101" i="29"/>
  <c r="BY108" i="29"/>
  <c r="BZ199" i="29"/>
  <c r="BX151" i="29"/>
  <c r="BY136" i="29"/>
  <c r="CA120" i="29"/>
  <c r="BY86" i="29"/>
  <c r="BY70" i="29"/>
  <c r="BY145" i="29"/>
  <c r="BX152" i="29"/>
  <c r="AR152" i="29" s="1"/>
  <c r="BY202" i="29"/>
  <c r="BX161" i="29"/>
  <c r="BZ161" i="29"/>
  <c r="BZ135" i="29"/>
  <c r="BX167" i="29"/>
  <c r="BX130" i="29"/>
  <c r="BY186" i="29"/>
  <c r="BX31" i="29"/>
  <c r="CA31" i="29"/>
  <c r="BZ31" i="29"/>
  <c r="BY31" i="29"/>
  <c r="BY198" i="29"/>
  <c r="BY60" i="29"/>
  <c r="BX224" i="29"/>
  <c r="BX209" i="29"/>
  <c r="AR209" i="29" s="1"/>
  <c r="BZ198" i="29"/>
  <c r="BX178" i="29"/>
  <c r="CA119" i="29"/>
  <c r="BX119" i="29"/>
  <c r="BY71" i="29"/>
  <c r="CA60" i="29"/>
  <c r="BX198" i="29"/>
  <c r="CA135" i="29"/>
  <c r="BZ119" i="29"/>
  <c r="BZ71" i="29"/>
  <c r="AR71" i="29" s="1"/>
  <c r="BX57" i="29"/>
  <c r="BX221" i="29"/>
  <c r="BZ167" i="29"/>
  <c r="CA71" i="29"/>
  <c r="CA221" i="29"/>
  <c r="BX75" i="29"/>
  <c r="BZ98" i="29"/>
  <c r="AR98" i="29" s="1"/>
  <c r="CA167" i="29"/>
  <c r="BZ151" i="29"/>
  <c r="BY126" i="29"/>
  <c r="BY75" i="29"/>
  <c r="BY76" i="29"/>
  <c r="BY151" i="29"/>
  <c r="BZ221" i="29"/>
  <c r="BY224" i="29"/>
  <c r="BZ186" i="29"/>
  <c r="BX186" i="29"/>
  <c r="BX135" i="29"/>
  <c r="BZ75" i="29"/>
  <c r="CA76" i="29"/>
  <c r="CA209" i="29"/>
  <c r="BY208" i="29"/>
  <c r="CA189" i="29"/>
  <c r="BZ158" i="29"/>
  <c r="BX77" i="29"/>
  <c r="CA128" i="29"/>
  <c r="BZ215" i="29"/>
  <c r="BZ160" i="29"/>
  <c r="BY225" i="29"/>
  <c r="BY200" i="29"/>
  <c r="BY226" i="29"/>
  <c r="BZ179" i="29"/>
  <c r="AR179" i="29" s="1"/>
  <c r="BZ100" i="29"/>
  <c r="CA215" i="29"/>
  <c r="CW6" i="29"/>
  <c r="BZ226" i="29"/>
  <c r="AR226" i="29" s="1"/>
  <c r="CA179" i="29"/>
  <c r="BX200" i="29"/>
  <c r="AR200" i="29" s="1"/>
  <c r="BY128" i="29"/>
  <c r="CA210" i="29"/>
  <c r="CA226" i="29"/>
  <c r="BY210" i="29"/>
  <c r="BZ184" i="29"/>
  <c r="AR184" i="29" s="1"/>
  <c r="BX78" i="29"/>
  <c r="BX62" i="29"/>
  <c r="BX210" i="29"/>
  <c r="AR210" i="29" s="1"/>
  <c r="CA184" i="29"/>
  <c r="BZ137" i="29"/>
  <c r="BY78" i="29"/>
  <c r="BY62" i="29"/>
  <c r="BY184" i="29"/>
  <c r="BX215" i="29"/>
  <c r="BZ153" i="29"/>
  <c r="BZ78" i="29"/>
  <c r="BZ62" i="29"/>
  <c r="BY179" i="29"/>
  <c r="BX169" i="29"/>
  <c r="BZ105" i="29"/>
  <c r="BX132" i="29"/>
  <c r="AR132" i="29" s="1"/>
  <c r="CA148" i="29"/>
  <c r="BY148" i="29"/>
  <c r="BX195" i="29"/>
  <c r="BY104" i="29"/>
  <c r="BZ230" i="29"/>
  <c r="BX182" i="29"/>
  <c r="BZ104" i="29"/>
  <c r="CA183" i="29"/>
  <c r="CA227" i="29"/>
  <c r="BY97" i="29"/>
  <c r="BY116" i="29"/>
  <c r="BZ93" i="29"/>
  <c r="BX66" i="29"/>
  <c r="BX156" i="29"/>
  <c r="AR156" i="29" s="1"/>
  <c r="BX97" i="29"/>
  <c r="BX214" i="29"/>
  <c r="BY132" i="29"/>
  <c r="BZ97" i="29"/>
  <c r="CA116" i="29"/>
  <c r="BX124" i="29"/>
  <c r="BX211" i="29"/>
  <c r="AR211" i="29" s="1"/>
  <c r="BZ116" i="29"/>
  <c r="AR116" i="29" s="1"/>
  <c r="BY182" i="29"/>
  <c r="CA211" i="29"/>
  <c r="BX164" i="29"/>
  <c r="AR164" i="29" s="1"/>
  <c r="CA195" i="29"/>
  <c r="BY211" i="29"/>
  <c r="BZ195" i="29"/>
  <c r="BZ182" i="29"/>
  <c r="CA164" i="29"/>
  <c r="BY164" i="29"/>
  <c r="BX148" i="29"/>
  <c r="AR148" i="29" s="1"/>
  <c r="CA132" i="29"/>
  <c r="BY230" i="29"/>
  <c r="CA193" i="29"/>
  <c r="CA155" i="29"/>
  <c r="BX139" i="29"/>
  <c r="BZ146" i="29"/>
  <c r="BX104" i="29"/>
  <c r="AR104" i="29" s="1"/>
  <c r="BX227" i="29"/>
  <c r="AR227" i="29" s="1"/>
  <c r="BX162" i="29"/>
  <c r="BY114" i="29"/>
  <c r="BX180" i="29"/>
  <c r="BZ180" i="29"/>
  <c r="BY227" i="29"/>
  <c r="BY162" i="29"/>
  <c r="BZ125" i="29"/>
  <c r="BY139" i="29"/>
  <c r="BZ130" i="29"/>
  <c r="BZ82" i="29"/>
  <c r="CA114" i="29"/>
  <c r="BZ66" i="29"/>
  <c r="BY180" i="29"/>
  <c r="BX53" i="29"/>
  <c r="BX207" i="29"/>
  <c r="AR207" i="29" s="1"/>
  <c r="BY155" i="29"/>
  <c r="BZ162" i="29"/>
  <c r="BX157" i="29"/>
  <c r="BZ139" i="29"/>
  <c r="CA130" i="29"/>
  <c r="BY105" i="29"/>
  <c r="BX105" i="29"/>
  <c r="BZ80" i="29"/>
  <c r="BZ102" i="29"/>
  <c r="CA82" i="29"/>
  <c r="CA66" i="29"/>
  <c r="BX230" i="29"/>
  <c r="BX193" i="29"/>
  <c r="AR193" i="29" s="1"/>
  <c r="BX183" i="29"/>
  <c r="AR183" i="29" s="1"/>
  <c r="CA160" i="29"/>
  <c r="CA181" i="29"/>
  <c r="BZ157" i="29"/>
  <c r="BY82" i="29"/>
  <c r="BY89" i="29"/>
  <c r="BY53" i="29"/>
  <c r="BX68" i="29"/>
  <c r="BY123" i="29"/>
  <c r="BY183" i="29"/>
  <c r="CA87" i="29"/>
  <c r="BY214" i="29"/>
  <c r="BY193" i="29"/>
  <c r="BX146" i="29"/>
  <c r="BZ89" i="29"/>
  <c r="BZ214" i="29"/>
  <c r="CA89" i="29"/>
  <c r="BX100" i="29"/>
  <c r="AR100" i="29" s="1"/>
  <c r="BZ225" i="29"/>
  <c r="BX228" i="29"/>
  <c r="AR228" i="29" s="1"/>
  <c r="CA172" i="29"/>
  <c r="CA207" i="29"/>
  <c r="CA200" i="29"/>
  <c r="CA157" i="29"/>
  <c r="CA125" i="29"/>
  <c r="CA137" i="29"/>
  <c r="BZ128" i="29"/>
  <c r="AR128" i="29" s="1"/>
  <c r="BZ112" i="29"/>
  <c r="AR112" i="29" s="1"/>
  <c r="BY100" i="29"/>
  <c r="BZ76" i="29"/>
  <c r="AR76" i="29" s="1"/>
  <c r="BZ60" i="29"/>
  <c r="BB13" i="29"/>
  <c r="CA96" i="29"/>
  <c r="BX140" i="29"/>
  <c r="BX80" i="29"/>
  <c r="AR80" i="29" s="1"/>
  <c r="BX79" i="29"/>
  <c r="BY169" i="29"/>
  <c r="BY209" i="29"/>
  <c r="BZ224" i="29"/>
  <c r="BZ208" i="29"/>
  <c r="BY207" i="29"/>
  <c r="CA153" i="29"/>
  <c r="BY174" i="29"/>
  <c r="BY178" i="29"/>
  <c r="BZ169" i="29"/>
  <c r="BZ124" i="29"/>
  <c r="BX141" i="29"/>
  <c r="BY109" i="29"/>
  <c r="BX96" i="29"/>
  <c r="AR96" i="29" s="1"/>
  <c r="BX64" i="29"/>
  <c r="BY57" i="29"/>
  <c r="BX93" i="29"/>
  <c r="BY121" i="29"/>
  <c r="BX173" i="29"/>
  <c r="BX208" i="29"/>
  <c r="BX191" i="29"/>
  <c r="BZ174" i="29"/>
  <c r="BZ178" i="29"/>
  <c r="BY141" i="29"/>
  <c r="BX121" i="29"/>
  <c r="BY96" i="29"/>
  <c r="BY64" i="29"/>
  <c r="BZ57" i="29"/>
  <c r="BY93" i="29"/>
  <c r="BX144" i="29"/>
  <c r="BX153" i="29"/>
  <c r="BX160" i="29"/>
  <c r="BY212" i="29"/>
  <c r="BY188" i="29"/>
  <c r="BY173" i="29"/>
  <c r="BX188" i="29"/>
  <c r="BY191" i="29"/>
  <c r="BZ188" i="29"/>
  <c r="BY181" i="29"/>
  <c r="BY140" i="29"/>
  <c r="BZ141" i="29"/>
  <c r="BY144" i="29"/>
  <c r="BZ121" i="29"/>
  <c r="BY79" i="29"/>
  <c r="BZ64" i="29"/>
  <c r="BY77" i="29"/>
  <c r="BY213" i="29"/>
  <c r="BY219" i="29"/>
  <c r="BY228" i="29"/>
  <c r="BZ213" i="29"/>
  <c r="BX212" i="29"/>
  <c r="CA228" i="29"/>
  <c r="BZ219" i="29"/>
  <c r="AR219" i="29" s="1"/>
  <c r="BX172" i="29"/>
  <c r="BZ191" i="29"/>
  <c r="BZ173" i="29"/>
  <c r="BX181" i="29"/>
  <c r="AR181" i="29" s="1"/>
  <c r="BX137" i="29"/>
  <c r="BZ140" i="29"/>
  <c r="BZ144" i="29"/>
  <c r="BZ109" i="29"/>
  <c r="BY91" i="29"/>
  <c r="BZ79" i="29"/>
  <c r="BZ77" i="29"/>
  <c r="CA219" i="29"/>
  <c r="BX213" i="29"/>
  <c r="AR213" i="29" s="1"/>
  <c r="BZ212" i="29"/>
  <c r="BX225" i="29"/>
  <c r="CA156" i="29"/>
  <c r="BX125" i="29"/>
  <c r="BX109" i="29"/>
  <c r="BY189" i="29"/>
  <c r="BX150" i="29"/>
  <c r="BY134" i="29"/>
  <c r="BS47" i="29"/>
  <c r="CA102" i="29"/>
  <c r="BX102" i="29"/>
  <c r="BS41" i="29"/>
  <c r="BQ5" i="29"/>
  <c r="BS36" i="29"/>
  <c r="BS43" i="29"/>
  <c r="CA197" i="29"/>
  <c r="BX197" i="29"/>
  <c r="AR197" i="29" s="1"/>
  <c r="BZ189" i="29"/>
  <c r="AR189" i="29" s="1"/>
  <c r="BY158" i="29"/>
  <c r="BZ150" i="29"/>
  <c r="BZ111" i="29"/>
  <c r="BZ134" i="29"/>
  <c r="AR134" i="29" s="1"/>
  <c r="BX91" i="29"/>
  <c r="BS45" i="29"/>
  <c r="BZ91" i="29"/>
  <c r="BX126" i="29"/>
  <c r="BY166" i="29"/>
  <c r="BY110" i="29"/>
  <c r="BZ126" i="29"/>
  <c r="CA94" i="29"/>
  <c r="BS50" i="29"/>
  <c r="BY118" i="29"/>
  <c r="BX158" i="29"/>
  <c r="CA166" i="29"/>
  <c r="BX175" i="29"/>
  <c r="BZ118" i="29"/>
  <c r="BZ142" i="29"/>
  <c r="AR142" i="29" s="1"/>
  <c r="BX111" i="29"/>
  <c r="BZ110" i="29"/>
  <c r="BS46" i="29"/>
  <c r="BT46" i="29" s="1"/>
  <c r="BY85" i="29"/>
  <c r="BY94" i="29"/>
  <c r="BS52" i="29"/>
  <c r="BY142" i="29"/>
  <c r="BZ175" i="29"/>
  <c r="CA150" i="29"/>
  <c r="CA142" i="29"/>
  <c r="BX94" i="29"/>
  <c r="BZ85" i="29"/>
  <c r="BS33" i="29"/>
  <c r="BY175" i="29"/>
  <c r="BS39" i="29"/>
  <c r="BT39" i="29" s="1"/>
  <c r="BS51" i="29"/>
  <c r="CA85" i="29"/>
  <c r="BS37" i="29"/>
  <c r="BX32" i="29"/>
  <c r="BS38" i="29"/>
  <c r="BX118" i="29"/>
  <c r="BS49" i="29"/>
  <c r="BT49" i="29" s="1"/>
  <c r="BS35" i="29"/>
  <c r="BS34" i="29"/>
  <c r="AZ6" i="29"/>
  <c r="AZ7" i="29"/>
  <c r="BB12" i="29"/>
  <c r="BB11" i="29"/>
  <c r="BQ4" i="29"/>
  <c r="CW8" i="29"/>
  <c r="AZ5" i="29"/>
  <c r="CO42" i="29"/>
  <c r="CO40" i="29"/>
  <c r="CW9" i="29"/>
  <c r="CW7" i="29"/>
  <c r="CO48" i="29"/>
  <c r="BZ32" i="29"/>
  <c r="BQ6" i="29"/>
  <c r="CO44" i="29"/>
  <c r="BY32" i="29"/>
  <c r="AL16" i="29"/>
  <c r="AR32" i="29" l="1"/>
  <c r="AR81" i="29"/>
  <c r="AR31" i="29"/>
  <c r="AR75" i="29"/>
  <c r="AR176" i="29"/>
  <c r="AR215" i="29"/>
  <c r="AR167" i="29"/>
  <c r="AR135" i="29"/>
  <c r="AR170" i="29"/>
  <c r="AR70" i="29"/>
  <c r="AR94" i="29"/>
  <c r="AR129" i="29"/>
  <c r="AR54" i="29"/>
  <c r="AR93" i="29"/>
  <c r="AR69" i="29"/>
  <c r="AR109" i="29"/>
  <c r="AR53" i="29"/>
  <c r="AR192" i="29"/>
  <c r="AR188" i="29"/>
  <c r="AR230" i="29"/>
  <c r="AR158" i="29"/>
  <c r="AR137" i="29"/>
  <c r="AR160" i="29"/>
  <c r="AR208" i="29"/>
  <c r="AR141" i="29"/>
  <c r="AR180" i="29"/>
  <c r="AR198" i="29"/>
  <c r="AR153" i="29"/>
  <c r="AR140" i="29"/>
  <c r="AR105" i="29"/>
  <c r="AR182" i="29"/>
  <c r="AR169" i="29"/>
  <c r="AR186" i="29"/>
  <c r="AR161" i="29"/>
  <c r="AR151" i="29"/>
  <c r="AR133" i="29"/>
  <c r="AR194" i="29"/>
  <c r="AR131" i="29"/>
  <c r="AR125" i="29"/>
  <c r="AR87" i="29"/>
  <c r="AR165" i="29"/>
  <c r="AR86" i="29"/>
  <c r="AR223" i="29"/>
  <c r="AR102" i="29"/>
  <c r="AR171" i="29"/>
  <c r="AR196" i="29"/>
  <c r="AR103" i="29"/>
  <c r="AR143" i="29"/>
  <c r="AR225" i="29"/>
  <c r="AR115" i="29"/>
  <c r="AR74" i="29"/>
  <c r="AR212" i="29"/>
  <c r="AR173" i="29"/>
  <c r="AR157" i="29"/>
  <c r="AR159" i="29"/>
  <c r="AR113" i="29"/>
  <c r="AR90" i="29"/>
  <c r="AR175" i="29"/>
  <c r="AR172" i="29"/>
  <c r="AR144" i="29"/>
  <c r="AR139" i="29"/>
  <c r="AR178" i="29"/>
  <c r="AR147" i="29"/>
  <c r="AR127" i="29"/>
  <c r="AR118" i="29"/>
  <c r="AR191" i="29"/>
  <c r="AR124" i="29"/>
  <c r="AR138" i="29"/>
  <c r="AR216" i="29"/>
  <c r="AR126" i="29"/>
  <c r="AR195" i="29"/>
  <c r="AR108" i="29"/>
  <c r="AR203" i="29"/>
  <c r="AR146" i="29"/>
  <c r="AR224" i="29"/>
  <c r="AR130" i="29"/>
  <c r="AR110" i="29"/>
  <c r="AR106" i="29"/>
  <c r="AR162" i="29"/>
  <c r="AR99" i="29"/>
  <c r="AR145" i="29"/>
  <c r="AR101" i="29"/>
  <c r="AR111" i="29"/>
  <c r="AR150" i="29"/>
  <c r="AR121" i="29"/>
  <c r="AR214" i="29"/>
  <c r="AR174" i="29"/>
  <c r="AR220" i="29"/>
  <c r="AR97" i="29"/>
  <c r="AR221" i="29"/>
  <c r="AR119" i="29"/>
  <c r="AR199" i="29"/>
  <c r="AR85" i="29"/>
  <c r="AR91" i="29"/>
  <c r="AR84" i="29"/>
  <c r="AR77" i="29"/>
  <c r="AR58" i="29"/>
  <c r="AR89" i="29"/>
  <c r="AR65" i="29"/>
  <c r="AR92" i="29"/>
  <c r="AR88" i="29"/>
  <c r="AR73" i="29"/>
  <c r="AR66" i="29"/>
  <c r="AR72" i="29"/>
  <c r="AR82" i="29"/>
  <c r="AR68" i="29"/>
  <c r="AR62" i="29"/>
  <c r="AR78" i="29"/>
  <c r="AR79" i="29"/>
  <c r="AR55" i="29"/>
  <c r="AR67" i="29"/>
  <c r="AR64" i="29"/>
  <c r="AR57" i="29"/>
  <c r="AR56" i="29"/>
  <c r="AR61" i="29"/>
  <c r="AR59" i="29"/>
  <c r="AR63" i="29"/>
  <c r="AR60" i="29"/>
  <c r="BY50" i="29"/>
  <c r="BT50" i="29"/>
  <c r="CA43" i="29"/>
  <c r="BT43" i="29"/>
  <c r="BX45" i="29"/>
  <c r="BT45" i="29"/>
  <c r="BY51" i="29"/>
  <c r="BT51" i="29"/>
  <c r="BY52" i="29"/>
  <c r="BT52" i="29"/>
  <c r="BZ41" i="29"/>
  <c r="BT41" i="29"/>
  <c r="CA47" i="29"/>
  <c r="BT47" i="29"/>
  <c r="BJ7" i="29"/>
  <c r="BJ6" i="29" s="1"/>
  <c r="BY38" i="29"/>
  <c r="BT38" i="29"/>
  <c r="BJ5" i="29"/>
  <c r="BX34" i="29"/>
  <c r="BT34" i="29"/>
  <c r="BY36" i="29"/>
  <c r="BT36" i="29"/>
  <c r="BZ35" i="29"/>
  <c r="BT35" i="29"/>
  <c r="BX33" i="29"/>
  <c r="BT33" i="29"/>
  <c r="BZ37" i="29"/>
  <c r="BT37" i="29"/>
  <c r="BY46" i="29"/>
  <c r="BX46" i="29"/>
  <c r="BZ46" i="29"/>
  <c r="BZ47" i="29"/>
  <c r="CA46" i="29"/>
  <c r="BZ43" i="29"/>
  <c r="BY47" i="29"/>
  <c r="BX47" i="29"/>
  <c r="AL7" i="29"/>
  <c r="AL6" i="29" s="1"/>
  <c r="BX39" i="29"/>
  <c r="BS4" i="29"/>
  <c r="BQ15" i="29" s="1"/>
  <c r="BX52" i="29"/>
  <c r="AL5" i="29"/>
  <c r="BZ33" i="29"/>
  <c r="BZ34" i="29"/>
  <c r="BZ50" i="29"/>
  <c r="BY43" i="29"/>
  <c r="BZ38" i="29"/>
  <c r="CA50" i="29"/>
  <c r="BX38" i="29"/>
  <c r="BY37" i="29"/>
  <c r="BY33" i="29"/>
  <c r="BX37" i="29"/>
  <c r="AR37" i="29" s="1"/>
  <c r="CA37" i="29"/>
  <c r="BX43" i="29"/>
  <c r="BX50" i="29"/>
  <c r="CA33" i="29"/>
  <c r="BB4" i="29"/>
  <c r="AZ15" i="29" s="1"/>
  <c r="CA36" i="29"/>
  <c r="CA34" i="29"/>
  <c r="BX36" i="29"/>
  <c r="BY34" i="29"/>
  <c r="BZ36" i="29"/>
  <c r="BZ52" i="29"/>
  <c r="BX35" i="29"/>
  <c r="AR35" i="29" s="1"/>
  <c r="BS6" i="29"/>
  <c r="BQ16" i="29" s="1"/>
  <c r="CA38" i="29"/>
  <c r="CA35" i="29"/>
  <c r="BZ39" i="29"/>
  <c r="BY35" i="29"/>
  <c r="BY39" i="29"/>
  <c r="CA39" i="29"/>
  <c r="BX51" i="29"/>
  <c r="CZ7" i="29"/>
  <c r="BJ15" i="29" s="1"/>
  <c r="BY49" i="29"/>
  <c r="BZ49" i="29"/>
  <c r="BZ45" i="29"/>
  <c r="BX49" i="29"/>
  <c r="CA41" i="29"/>
  <c r="CA52" i="29"/>
  <c r="BY45" i="29"/>
  <c r="BS40" i="29"/>
  <c r="CA45" i="29"/>
  <c r="CA51" i="29"/>
  <c r="BX41" i="29"/>
  <c r="AR41" i="29" s="1"/>
  <c r="CA49" i="29"/>
  <c r="BS42" i="29"/>
  <c r="BB6" i="29"/>
  <c r="AZ16" i="29" s="1"/>
  <c r="BY41" i="29"/>
  <c r="BZ51" i="29"/>
  <c r="BS44" i="29"/>
  <c r="BT44" i="29" s="1"/>
  <c r="BS48" i="29"/>
  <c r="CW12" i="29"/>
  <c r="AL14" i="29" s="1"/>
  <c r="CW13" i="29"/>
  <c r="AL15" i="29" s="1"/>
  <c r="CZ6" i="29"/>
  <c r="BJ14" i="29" s="1"/>
  <c r="AR43" i="29" l="1"/>
  <c r="AR49" i="29"/>
  <c r="AR50" i="29"/>
  <c r="AR39" i="29"/>
  <c r="AR46" i="29"/>
  <c r="AR33" i="29"/>
  <c r="AR38" i="29"/>
  <c r="AR52" i="29"/>
  <c r="AR51" i="29"/>
  <c r="AR45" i="29"/>
  <c r="AR47" i="29"/>
  <c r="AR34" i="29"/>
  <c r="AR36" i="29"/>
  <c r="CA42" i="29"/>
  <c r="BT42" i="29"/>
  <c r="CA48" i="29"/>
  <c r="BT48" i="29"/>
  <c r="BY40" i="29"/>
  <c r="BT40" i="29"/>
  <c r="BJ8" i="29"/>
  <c r="BJ9" i="29" s="1"/>
  <c r="CA44" i="29"/>
  <c r="BY48" i="29"/>
  <c r="CA40" i="29"/>
  <c r="BZ40" i="29"/>
  <c r="BZ44" i="29"/>
  <c r="BZ48" i="29"/>
  <c r="BX44" i="29"/>
  <c r="BX48" i="29"/>
  <c r="BY44" i="29"/>
  <c r="BX42" i="29"/>
  <c r="BY42" i="29"/>
  <c r="BZ42" i="29"/>
  <c r="BX40" i="29"/>
  <c r="AL8" i="29"/>
  <c r="AL9" i="29" s="1"/>
  <c r="BJ4" i="29"/>
  <c r="L61" i="23"/>
  <c r="L58" i="23"/>
  <c r="L55" i="23"/>
  <c r="L52" i="23"/>
  <c r="L49" i="23"/>
  <c r="L46" i="23"/>
  <c r="L43" i="23"/>
  <c r="L41" i="23"/>
  <c r="P24" i="23"/>
  <c r="P22" i="23"/>
  <c r="AN9" i="23"/>
  <c r="AM9" i="23"/>
  <c r="AL9" i="23"/>
  <c r="AK9" i="23"/>
  <c r="AN8" i="23"/>
  <c r="AM8" i="23"/>
  <c r="AL8" i="23"/>
  <c r="AK8" i="23"/>
  <c r="AR40" i="29" l="1"/>
  <c r="AR42" i="29"/>
  <c r="AR48" i="29"/>
  <c r="AR4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10" authorId="0" shapeId="0" xr:uid="{A3ABD357-C150-41E1-BD4F-EBA06194D0CA}">
      <text>
        <r>
          <rPr>
            <sz val="9"/>
            <color indexed="81"/>
            <rFont val="メイリオ"/>
            <family val="3"/>
            <charset val="128"/>
          </rPr>
          <t>共用部を</t>
        </r>
        <r>
          <rPr>
            <b/>
            <u/>
            <sz val="9"/>
            <color indexed="81"/>
            <rFont val="メイリオ"/>
            <family val="3"/>
            <charset val="128"/>
          </rPr>
          <t>除いて</t>
        </r>
        <r>
          <rPr>
            <sz val="9"/>
            <color indexed="81"/>
            <rFont val="メイリオ"/>
            <family val="3"/>
            <charset val="128"/>
          </rPr>
          <t>計算する場合</t>
        </r>
      </text>
    </comment>
    <comment ref="L11" authorId="0" shapeId="0" xr:uid="{275DE39E-32BA-46C4-A25E-C9C3D8E92C3B}">
      <text>
        <r>
          <rPr>
            <sz val="9"/>
            <color indexed="81"/>
            <rFont val="メイリオ"/>
            <family val="3"/>
            <charset val="128"/>
          </rPr>
          <t>共用部を</t>
        </r>
        <r>
          <rPr>
            <b/>
            <u/>
            <sz val="9"/>
            <color indexed="81"/>
            <rFont val="メイリオ"/>
            <family val="3"/>
            <charset val="128"/>
          </rPr>
          <t>含めて</t>
        </r>
        <r>
          <rPr>
            <sz val="9"/>
            <color indexed="81"/>
            <rFont val="メイリオ"/>
            <family val="3"/>
            <charset val="128"/>
          </rPr>
          <t xml:space="preserve">計算する場合
こちらを選択する場合は、
共用部の計算書の提出が必要です。
</t>
        </r>
        <r>
          <rPr>
            <sz val="9"/>
            <color indexed="10"/>
            <rFont val="メイリオ"/>
            <family val="3"/>
            <charset val="128"/>
          </rPr>
          <t>※ZEH-Mの表示を希望する場合は共用部を含める必要が
あります。（共用部が存する場合に限る。）</t>
        </r>
      </text>
    </comment>
    <comment ref="L16" authorId="0" shapeId="0" xr:uid="{4F1C10BE-EFC2-4993-B5D8-E1F235B6B281}">
      <text>
        <r>
          <rPr>
            <sz val="9"/>
            <color indexed="81"/>
            <rFont val="メイリオ"/>
            <family val="3"/>
            <charset val="128"/>
          </rPr>
          <t>仕様基準の適合を示す資料の提出が必要です。</t>
        </r>
      </text>
    </comment>
    <comment ref="L17" authorId="0" shapeId="0" xr:uid="{2710AB9D-FDE9-4543-96E8-29CD97C0B1AC}">
      <text>
        <r>
          <rPr>
            <sz val="9"/>
            <color indexed="81"/>
            <rFont val="メイリオ"/>
            <family val="3"/>
            <charset val="128"/>
          </rPr>
          <t>誘導仕様基準の適合を示す資料の提出が必要です。</t>
        </r>
      </text>
    </comment>
    <comment ref="M27" authorId="0" shapeId="0" xr:uid="{61B6C342-706E-4066-BF00-78DDBFE30A21}">
      <text>
        <r>
          <rPr>
            <sz val="9"/>
            <color indexed="81"/>
            <rFont val="メイリオ"/>
            <family val="3"/>
            <charset val="128"/>
          </rPr>
          <t>温度差係数「0.0」を適用する場合は適用条件を満たす必要があります。</t>
        </r>
      </text>
    </comment>
    <comment ref="L36" authorId="0" shapeId="0" xr:uid="{6D0B7F25-4138-4EED-A221-4AF84B2A0409}">
      <text>
        <r>
          <rPr>
            <sz val="9"/>
            <color indexed="81"/>
            <rFont val="メイリオ"/>
            <family val="3"/>
            <charset val="128"/>
          </rPr>
          <t>仕様基準の適合を示す資料の提出が必要です。</t>
        </r>
      </text>
    </comment>
    <comment ref="L37" authorId="0" shapeId="0" xr:uid="{7A5A62D7-038F-41F2-8FB9-53A9F6B6C380}">
      <text>
        <r>
          <rPr>
            <sz val="9"/>
            <color indexed="81"/>
            <rFont val="メイリオ"/>
            <family val="3"/>
            <charset val="128"/>
          </rPr>
          <t>誘導仕様基準の適合を示す資料の提出が必要です。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F5" authorId="0" shapeId="0" xr:uid="{F94B6BD1-C4E7-4C3B-9047-95F3AAF8D436}">
      <text>
        <r>
          <rPr>
            <sz val="9"/>
            <color indexed="81"/>
            <rFont val="メイリオ"/>
            <family val="3"/>
            <charset val="128"/>
          </rPr>
          <t>太陽光の設置がある場合も</t>
        </r>
        <r>
          <rPr>
            <b/>
            <u/>
            <sz val="9"/>
            <color indexed="81"/>
            <rFont val="メイリオ"/>
            <family val="3"/>
            <charset val="128"/>
          </rPr>
          <t>評価を希望しない場合は</t>
        </r>
        <r>
          <rPr>
            <sz val="9"/>
            <color indexed="81"/>
            <rFont val="メイリオ"/>
            <family val="3"/>
            <charset val="128"/>
          </rPr>
          <t xml:space="preserve">
「☑無」を選択して下さい。</t>
        </r>
      </text>
    </comment>
    <comment ref="I5" authorId="0" shapeId="0" xr:uid="{674A5DED-F71A-4526-ABBC-9631758658A1}">
      <text>
        <r>
          <rPr>
            <sz val="9"/>
            <color indexed="81"/>
            <rFont val="メイリオ"/>
            <family val="3"/>
            <charset val="128"/>
          </rPr>
          <t>太陽光の設置がある場合も</t>
        </r>
        <r>
          <rPr>
            <b/>
            <u/>
            <sz val="9"/>
            <color indexed="81"/>
            <rFont val="メイリオ"/>
            <family val="3"/>
            <charset val="128"/>
          </rPr>
          <t>評価を希望しない場合は</t>
        </r>
        <r>
          <rPr>
            <sz val="9"/>
            <color indexed="81"/>
            <rFont val="メイリオ"/>
            <family val="3"/>
            <charset val="128"/>
          </rPr>
          <t xml:space="preserve">
「☑無」を選択して下さい。</t>
        </r>
      </text>
    </comment>
    <comment ref="N5" authorId="0" shapeId="0" xr:uid="{1054A38F-AACA-4A97-8612-AC6E86E2D2CA}">
      <text>
        <r>
          <rPr>
            <b/>
            <u/>
            <sz val="9"/>
            <color indexed="81"/>
            <rFont val="メイリオ"/>
            <family val="3"/>
            <charset val="128"/>
          </rPr>
          <t>全ての住戸に太陽光の設置がない場合</t>
        </r>
        <r>
          <rPr>
            <sz val="9"/>
            <color indexed="81"/>
            <rFont val="メイリオ"/>
            <family val="3"/>
            <charset val="128"/>
          </rPr>
          <t>に選択してください。
各住戸の太陽光に関する数値の入力を省略できます。</t>
        </r>
      </text>
    </comment>
    <comment ref="L22" authorId="0" shapeId="0" xr:uid="{CA262D52-F2D1-42B1-816D-56EA2E3BB0ED}">
      <text>
        <r>
          <rPr>
            <sz val="9"/>
            <color indexed="81"/>
            <rFont val="メイリオ"/>
            <family val="3"/>
            <charset val="128"/>
          </rPr>
          <t>全住戸が同じ用途の場合は、
「☑全住戸」を選択し、
最初の住戸のみ用途の入力をお願いします。</t>
        </r>
      </text>
    </comment>
    <comment ref="CH24" authorId="0" shapeId="0" xr:uid="{3D406520-6FB8-4521-9922-26125E0A2CAD}">
      <text>
        <r>
          <rPr>
            <b/>
            <sz val="9"/>
            <color indexed="81"/>
            <rFont val="MS P ゴシック"/>
            <family val="3"/>
            <charset val="128"/>
          </rPr>
          <t>全住戸太陽光なしを選択すると0で計算されるロジック</t>
        </r>
      </text>
    </comment>
    <comment ref="CI24" authorId="0" shapeId="0" xr:uid="{D2C0ECBD-35F6-495F-AD9A-67C389D3BBBA}">
      <text>
        <r>
          <rPr>
            <b/>
            <sz val="9"/>
            <color indexed="81"/>
            <rFont val="MS P ゴシック"/>
            <family val="3"/>
            <charset val="128"/>
          </rPr>
          <t>全住戸太陽光なしを選択すると0で計算されるロジック</t>
        </r>
        <r>
          <rPr>
            <sz val="9"/>
            <color indexed="81"/>
            <rFont val="MS P ゴシック"/>
            <family val="3"/>
            <charset val="128"/>
          </rPr>
          <t xml:space="preserve">
</t>
        </r>
      </text>
    </comment>
    <comment ref="CL24" authorId="0" shapeId="0" xr:uid="{7392CEBA-AFCC-4EEE-A32B-98C724347991}">
      <text>
        <r>
          <rPr>
            <b/>
            <sz val="9"/>
            <color indexed="81"/>
            <rFont val="MS P ゴシック"/>
            <family val="3"/>
            <charset val="128"/>
          </rPr>
          <t>全住戸太陽光なしが選択されると設計一次エネ（省エネ基準）の値で計算されるロジック</t>
        </r>
      </text>
    </comment>
    <comment ref="P28" authorId="0" shapeId="0" xr:uid="{FD4B128B-6CC2-4691-845F-67794A7BE721}">
      <text>
        <r>
          <rPr>
            <sz val="9"/>
            <color indexed="81"/>
            <rFont val="メイリオ"/>
            <family val="3"/>
            <charset val="128"/>
          </rPr>
          <t>全住戸が外皮仕様基準の場合は、
「☑全住戸」を選択し、
最初の住戸のみUA値とηAC値を入力してください。</t>
        </r>
      </text>
    </comment>
    <comment ref="Q28" authorId="0" shapeId="0" xr:uid="{FC29F9EA-8914-4D1D-9AE4-7BEAA934ADD7}">
      <text>
        <r>
          <rPr>
            <sz val="9"/>
            <color indexed="81"/>
            <rFont val="メイリオ"/>
            <family val="3"/>
            <charset val="128"/>
          </rPr>
          <t>全住戸が外皮誘導仕様基準の場合は、
「☑全住戸」を選択し、
最初の住戸のみUA値とηAC値を入力してください。</t>
        </r>
      </text>
    </comment>
    <comment ref="AD28" authorId="0" shapeId="0" xr:uid="{2F676BA2-7DDA-4E60-9A0C-FE2B0AD6F7A2}">
      <text>
        <r>
          <rPr>
            <sz val="9"/>
            <color indexed="81"/>
            <rFont val="メイリオ"/>
            <family val="3"/>
            <charset val="128"/>
          </rPr>
          <t>全住戸が外皮仕様基準の場合は、
「☑全住戸」を選択し、
最初の住戸のみ再エネ設備の種類を選択して下さい。</t>
        </r>
      </text>
    </comment>
    <comment ref="AO28" authorId="0" shapeId="0" xr:uid="{CB189DDA-44B2-4651-A553-7B279139B3C2}">
      <text>
        <r>
          <rPr>
            <sz val="9"/>
            <color indexed="81"/>
            <rFont val="メイリオ"/>
            <family val="3"/>
            <charset val="128"/>
          </rPr>
          <t>全住戸が同じZEH等の評価項目の場合は、
「☑全住戸」を選択し、
最初の住戸のみ『ZEH』、NearlｙZEH、ZEH Oriented、ZEH Ready、記載しないのいずれかを選択して下さい。</t>
        </r>
      </text>
    </comment>
    <comment ref="AW28" authorId="0" shapeId="0" xr:uid="{BD9F6C2F-F4FA-40D5-8635-3253B72678B4}">
      <text>
        <r>
          <rPr>
            <sz val="9"/>
            <color indexed="81"/>
            <rFont val="メイリオ"/>
            <family val="3"/>
            <charset val="128"/>
          </rPr>
          <t>全住戸が同じ場合は、「☑全住戸」を選択し、
最初の住戸のみ都市ガス又はオール電化」または、
「液化石油ガス（LPガス）」のいずれかを選択して下さい。</t>
        </r>
      </text>
    </comment>
    <comment ref="AG31" authorId="0" shapeId="0" xr:uid="{937116C4-2B73-442A-8FEB-E6389A4C94AA}">
      <text>
        <r>
          <rPr>
            <sz val="9"/>
            <color indexed="81"/>
            <rFont val="メイリオ"/>
            <family val="3"/>
            <charset val="128"/>
          </rPr>
          <t>木質燃料ストーブ（ペレットストーブ）の場合は、
目安高熱費の表示はできません。</t>
        </r>
      </text>
    </comment>
    <comment ref="AJ31" authorId="0" shapeId="0" xr:uid="{4FF713BE-FF0A-4610-AFD7-F684338F0A4A}">
      <text>
        <r>
          <rPr>
            <sz val="9"/>
            <color indexed="81"/>
            <rFont val="メイリオ"/>
            <family val="3"/>
            <charset val="128"/>
          </rPr>
          <t>再エネ設備の容量の表示を希望する場合に選択してください。（任意）</t>
        </r>
      </text>
    </comment>
  </commentList>
</comments>
</file>

<file path=xl/sharedStrings.xml><?xml version="1.0" encoding="utf-8"?>
<sst xmlns="http://schemas.openxmlformats.org/spreadsheetml/2006/main" count="5731" uniqueCount="485">
  <si>
    <t>項目</t>
    <rPh sb="0" eb="2">
      <t>コウモク</t>
    </rPh>
    <phoneticPr fontId="2"/>
  </si>
  <si>
    <t>記載図書</t>
    <rPh sb="0" eb="2">
      <t>キサイ</t>
    </rPh>
    <rPh sb="2" eb="4">
      <t>トショ</t>
    </rPh>
    <phoneticPr fontId="2"/>
  </si>
  <si>
    <t>確認
項目※</t>
    <rPh sb="0" eb="2">
      <t>カクニン</t>
    </rPh>
    <rPh sb="3" eb="5">
      <t>コウモク</t>
    </rPh>
    <phoneticPr fontId="2"/>
  </si>
  <si>
    <t>□</t>
  </si>
  <si>
    <t>（</t>
    <phoneticPr fontId="2"/>
  </si>
  <si>
    <t>□</t>
    <phoneticPr fontId="2"/>
  </si>
  <si>
    <t>）</t>
    <phoneticPr fontId="2"/>
  </si>
  <si>
    <t>計算書</t>
    <rPh sb="0" eb="3">
      <t>ケイサンショ</t>
    </rPh>
    <phoneticPr fontId="2"/>
  </si>
  <si>
    <t>※欄は設計者等が確認･記載する欄です</t>
    <rPh sb="1" eb="2">
      <t>ラン</t>
    </rPh>
    <rPh sb="3" eb="6">
      <t>セッケイシャ</t>
    </rPh>
    <rPh sb="6" eb="7">
      <t>ナド</t>
    </rPh>
    <rPh sb="8" eb="10">
      <t>カクニン</t>
    </rPh>
    <rPh sb="11" eb="13">
      <t>キサイ</t>
    </rPh>
    <rPh sb="15" eb="16">
      <t>ラン</t>
    </rPh>
    <phoneticPr fontId="2"/>
  </si>
  <si>
    <t>外皮平均熱貫流率</t>
    <rPh sb="0" eb="2">
      <t>ガイヒ</t>
    </rPh>
    <phoneticPr fontId="2"/>
  </si>
  <si>
    <t>●変更履歴</t>
    <rPh sb="1" eb="3">
      <t>ヘンコウ</t>
    </rPh>
    <rPh sb="3" eb="5">
      <t>リレキ</t>
    </rPh>
    <phoneticPr fontId="2"/>
  </si>
  <si>
    <t>・新規作成</t>
    <rPh sb="1" eb="3">
      <t>シンキ</t>
    </rPh>
    <rPh sb="3" eb="5">
      <t>サクセイ</t>
    </rPh>
    <phoneticPr fontId="2"/>
  </si>
  <si>
    <t>各階平面図</t>
    <phoneticPr fontId="2"/>
  </si>
  <si>
    <t>仕様書・仕上表</t>
    <phoneticPr fontId="2"/>
  </si>
  <si>
    <t>一次エネルギー消費量計算結果表による</t>
    <phoneticPr fontId="2"/>
  </si>
  <si>
    <t>外皮の性能値</t>
    <rPh sb="0" eb="2">
      <t>ガイヒ</t>
    </rPh>
    <rPh sb="3" eb="5">
      <t>セイノウ</t>
    </rPh>
    <rPh sb="5" eb="6">
      <t>チ</t>
    </rPh>
    <phoneticPr fontId="2"/>
  </si>
  <si>
    <t>確認事項</t>
    <rPh sb="0" eb="2">
      <t>カクニン</t>
    </rPh>
    <rPh sb="2" eb="4">
      <t>ジコウ</t>
    </rPh>
    <phoneticPr fontId="2"/>
  </si>
  <si>
    <t>仕様書・仕上表</t>
    <rPh sb="0" eb="2">
      <t>シヨウ</t>
    </rPh>
    <rPh sb="2" eb="3">
      <t>ショ</t>
    </rPh>
    <rPh sb="4" eb="6">
      <t>シアゲ</t>
    </rPh>
    <rPh sb="6" eb="7">
      <t>ヒョウ</t>
    </rPh>
    <phoneticPr fontId="2"/>
  </si>
  <si>
    <t>外皮性能基準（計算）</t>
    <rPh sb="0" eb="2">
      <t>ガイヒ</t>
    </rPh>
    <rPh sb="2" eb="4">
      <t>セイノウ</t>
    </rPh>
    <rPh sb="4" eb="6">
      <t>キジュン</t>
    </rPh>
    <rPh sb="7" eb="9">
      <t>ケイサン</t>
    </rPh>
    <phoneticPr fontId="2"/>
  </si>
  <si>
    <t>・</t>
    <phoneticPr fontId="2"/>
  </si>
  <si>
    <t>設計値</t>
    <rPh sb="0" eb="2">
      <t>セッケイ</t>
    </rPh>
    <rPh sb="2" eb="3">
      <t>チ</t>
    </rPh>
    <phoneticPr fontId="2"/>
  </si>
  <si>
    <t>開口部の日射遮蔽仕様</t>
    <rPh sb="0" eb="3">
      <t>カイコウブ</t>
    </rPh>
    <rPh sb="4" eb="6">
      <t>ニッシャ</t>
    </rPh>
    <rPh sb="6" eb="8">
      <t>シャヘイ</t>
    </rPh>
    <rPh sb="8" eb="10">
      <t>シヨウ</t>
    </rPh>
    <phoneticPr fontId="2"/>
  </si>
  <si>
    <t>地域の区分</t>
    <rPh sb="0" eb="2">
      <t>チイキ</t>
    </rPh>
    <rPh sb="3" eb="5">
      <t>クブン</t>
    </rPh>
    <phoneticPr fontId="2"/>
  </si>
  <si>
    <t>断熱材</t>
    <rPh sb="0" eb="3">
      <t>ダンネツザイ</t>
    </rPh>
    <phoneticPr fontId="2"/>
  </si>
  <si>
    <t>開口部の熱貫流率</t>
    <rPh sb="0" eb="3">
      <t>カイコウブ</t>
    </rPh>
    <rPh sb="4" eb="5">
      <t>ネツ</t>
    </rPh>
    <rPh sb="5" eb="7">
      <t>カンリュウ</t>
    </rPh>
    <rPh sb="7" eb="8">
      <t>リツ</t>
    </rPh>
    <phoneticPr fontId="2"/>
  </si>
  <si>
    <t>照明設備</t>
    <rPh sb="0" eb="2">
      <t>ショウメイ</t>
    </rPh>
    <rPh sb="2" eb="4">
      <t>セツビ</t>
    </rPh>
    <phoneticPr fontId="2"/>
  </si>
  <si>
    <t>平面図</t>
    <rPh sb="0" eb="3">
      <t>ヘイメンズ</t>
    </rPh>
    <phoneticPr fontId="2"/>
  </si>
  <si>
    <t>矩計図</t>
    <rPh sb="0" eb="3">
      <t>カナバカリズ</t>
    </rPh>
    <phoneticPr fontId="2"/>
  </si>
  <si>
    <t>部位詳細図</t>
    <rPh sb="0" eb="2">
      <t>ブイ</t>
    </rPh>
    <rPh sb="2" eb="5">
      <t>ショウサイズ</t>
    </rPh>
    <phoneticPr fontId="2"/>
  </si>
  <si>
    <t>住宅の名称※</t>
    <rPh sb="0" eb="2">
      <t>ジュウタク</t>
    </rPh>
    <rPh sb="3" eb="5">
      <t>メイショウ</t>
    </rPh>
    <phoneticPr fontId="2"/>
  </si>
  <si>
    <t>平均日射熱取得率
（冷房期）</t>
    <rPh sb="10" eb="12">
      <t>レイボウ</t>
    </rPh>
    <rPh sb="12" eb="13">
      <t>キ</t>
    </rPh>
    <phoneticPr fontId="2"/>
  </si>
  <si>
    <t>HPJ-555-1</t>
    <phoneticPr fontId="2"/>
  </si>
  <si>
    <t>性能基準</t>
    <rPh sb="0" eb="2">
      <t>セイノウ</t>
    </rPh>
    <rPh sb="2" eb="4">
      <t>キジュン</t>
    </rPh>
    <phoneticPr fontId="2"/>
  </si>
  <si>
    <t>－</t>
    <phoneticPr fontId="2"/>
  </si>
  <si>
    <t>仕様基準</t>
    <rPh sb="0" eb="2">
      <t>シヨウ</t>
    </rPh>
    <rPh sb="2" eb="4">
      <t>キジュン</t>
    </rPh>
    <phoneticPr fontId="2"/>
  </si>
  <si>
    <t xml:space="preserve"> 仕様基準</t>
    <rPh sb="1" eb="3">
      <t>シヨウ</t>
    </rPh>
    <rPh sb="3" eb="5">
      <t>キジュン</t>
    </rPh>
    <phoneticPr fontId="2"/>
  </si>
  <si>
    <t>外皮性能計算書</t>
    <rPh sb="0" eb="2">
      <t>ガイヒ</t>
    </rPh>
    <rPh sb="2" eb="4">
      <t>セイノウ</t>
    </rPh>
    <rPh sb="4" eb="7">
      <t>ケイサンショ</t>
    </rPh>
    <phoneticPr fontId="2"/>
  </si>
  <si>
    <t>一次エネルギー消費量計算書</t>
    <rPh sb="0" eb="10">
      <t>イチジ</t>
    </rPh>
    <rPh sb="10" eb="13">
      <t>ケイサンショ</t>
    </rPh>
    <phoneticPr fontId="2"/>
  </si>
  <si>
    <t>BELSに関して記載する数値は以下のとおりとします。</t>
    <phoneticPr fontId="2"/>
  </si>
  <si>
    <t>1未満の端数があるときは、これを切り捨てた数値を記載してください。</t>
    <phoneticPr fontId="2"/>
  </si>
  <si>
    <t>ＢＥＩ　</t>
    <phoneticPr fontId="2"/>
  </si>
  <si>
    <t>設計・基準一次エネルギー消費量</t>
    <phoneticPr fontId="2"/>
  </si>
  <si>
    <r>
      <t>Ｕ</t>
    </r>
    <r>
      <rPr>
        <vertAlign val="subscript"/>
        <sz val="8"/>
        <rFont val="Meiryo UI"/>
        <family val="3"/>
        <charset val="128"/>
      </rPr>
      <t>Ａ</t>
    </r>
    <r>
      <rPr>
        <sz val="8"/>
        <rFont val="Meiryo UI"/>
        <family val="3"/>
        <charset val="128"/>
      </rPr>
      <t>　</t>
    </r>
    <phoneticPr fontId="2"/>
  </si>
  <si>
    <r>
      <t>η</t>
    </r>
    <r>
      <rPr>
        <vertAlign val="subscript"/>
        <sz val="8"/>
        <rFont val="Meiryo UI"/>
        <family val="3"/>
        <charset val="128"/>
      </rPr>
      <t>ＡＣ</t>
    </r>
    <r>
      <rPr>
        <sz val="8"/>
        <rFont val="Meiryo UI"/>
        <family val="3"/>
        <charset val="128"/>
      </rPr>
      <t>　</t>
    </r>
    <phoneticPr fontId="2"/>
  </si>
  <si>
    <t>１地域</t>
    <rPh sb="1" eb="3">
      <t>チイキ</t>
    </rPh>
    <phoneticPr fontId="2"/>
  </si>
  <si>
    <t>２地域</t>
    <rPh sb="1" eb="3">
      <t>チイキ</t>
    </rPh>
    <phoneticPr fontId="2"/>
  </si>
  <si>
    <t>外皮性能の基準値</t>
    <rPh sb="0" eb="2">
      <t>ガイヒ</t>
    </rPh>
    <rPh sb="2" eb="4">
      <t>セイノウ</t>
    </rPh>
    <rPh sb="5" eb="7">
      <t>キジュン</t>
    </rPh>
    <rPh sb="7" eb="8">
      <t>チ</t>
    </rPh>
    <phoneticPr fontId="2"/>
  </si>
  <si>
    <t>地域区分</t>
    <rPh sb="0" eb="2">
      <t>チイキ</t>
    </rPh>
    <rPh sb="2" eb="4">
      <t>クブン</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</si>
  <si>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</si>
  <si>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</si>
  <si>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</si>
  <si>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</si>
  <si>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</si>
  <si>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</si>
  <si>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外皮平均熱貫流率</t>
    <rPh sb="0" eb="2">
      <t>ガイヒ</t>
    </rPh>
    <rPh sb="2" eb="4">
      <t>ヘイキン</t>
    </rPh>
    <rPh sb="4" eb="5">
      <t>ネツ</t>
    </rPh>
    <rPh sb="5" eb="7">
      <t>カンリュウ</t>
    </rPh>
    <rPh sb="7" eb="8">
      <t>リツ</t>
    </rPh>
    <phoneticPr fontId="2"/>
  </si>
  <si>
    <t>外皮平均日射熱取得率</t>
    <rPh sb="0" eb="2">
      <t>ガイヒ</t>
    </rPh>
    <rPh sb="2" eb="4">
      <t>ヘイキン</t>
    </rPh>
    <rPh sb="4" eb="6">
      <t>ニッシャ</t>
    </rPh>
    <rPh sb="6" eb="7">
      <t>ネツ</t>
    </rPh>
    <rPh sb="7" eb="10">
      <t>シュトクリツ</t>
    </rPh>
    <phoneticPr fontId="2"/>
  </si>
  <si>
    <t>UA</t>
    <phoneticPr fontId="2"/>
  </si>
  <si>
    <t>－</t>
    <phoneticPr fontId="2"/>
  </si>
  <si>
    <t>版</t>
    <rPh sb="0" eb="1">
      <t>ハン</t>
    </rPh>
    <phoneticPr fontId="2"/>
  </si>
  <si>
    <t>日付</t>
    <rPh sb="0" eb="2">
      <t>ヒヅケ</t>
    </rPh>
    <phoneticPr fontId="2"/>
  </si>
  <si>
    <t>内容</t>
    <rPh sb="0" eb="2">
      <t>ナイヨウ</t>
    </rPh>
    <phoneticPr fontId="2"/>
  </si>
  <si>
    <t>HPJ-555-2</t>
    <phoneticPr fontId="2"/>
  </si>
  <si>
    <t>・別紙１、別紙２、別紙３を作成</t>
    <rPh sb="1" eb="3">
      <t>ベッシ</t>
    </rPh>
    <rPh sb="5" eb="7">
      <t>ベッシ</t>
    </rPh>
    <rPh sb="9" eb="11">
      <t>ベッシ</t>
    </rPh>
    <rPh sb="13" eb="15">
      <t>サクセイ</t>
    </rPh>
    <phoneticPr fontId="2"/>
  </si>
  <si>
    <t>BELS（住宅用）/　設計内容説明書マスタ</t>
    <rPh sb="5" eb="8">
      <t>ジュウタクヨウ</t>
    </rPh>
    <rPh sb="11" eb="13">
      <t>セッケイ</t>
    </rPh>
    <rPh sb="13" eb="15">
      <t>ナイヨウ</t>
    </rPh>
    <rPh sb="15" eb="18">
      <t>セツメイショ</t>
    </rPh>
    <phoneticPr fontId="2"/>
  </si>
  <si>
    <t xml:space="preserve"> 『ZEH』</t>
    <phoneticPr fontId="2"/>
  </si>
  <si>
    <t xml:space="preserve"> NearlｙZEH</t>
    <phoneticPr fontId="2"/>
  </si>
  <si>
    <t>・第１面　ルームコンディショナー　⇒　ルームエアコンディショナーに修正</t>
    <rPh sb="1" eb="2">
      <t>ダイ</t>
    </rPh>
    <rPh sb="3" eb="4">
      <t>メン</t>
    </rPh>
    <rPh sb="33" eb="35">
      <t>シュウセイ</t>
    </rPh>
    <phoneticPr fontId="2"/>
  </si>
  <si>
    <t>削減率</t>
    <phoneticPr fontId="2"/>
  </si>
  <si>
    <t xml:space="preserve"> 大臣認定方法</t>
    <rPh sb="1" eb="3">
      <t>ダイジン</t>
    </rPh>
    <rPh sb="3" eb="5">
      <t>ニンテイ</t>
    </rPh>
    <rPh sb="5" eb="7">
      <t>ホウホウ</t>
    </rPh>
    <phoneticPr fontId="2"/>
  </si>
  <si>
    <t>ηAC</t>
    <phoneticPr fontId="2"/>
  </si>
  <si>
    <t>ZEH外皮基準</t>
    <rPh sb="3" eb="5">
      <t>ガイヒ</t>
    </rPh>
    <rPh sb="5" eb="7">
      <t>キジュン</t>
    </rPh>
    <phoneticPr fontId="2"/>
  </si>
  <si>
    <t>HPJ-555-3</t>
    <phoneticPr fontId="2"/>
  </si>
  <si>
    <t>・別紙３　8.参考情報　「二次エネルギー消費量に関する項目以外の情報」を追記</t>
    <rPh sb="1" eb="3">
      <t>ベッシ</t>
    </rPh>
    <rPh sb="7" eb="9">
      <t>サンコウ</t>
    </rPh>
    <rPh sb="9" eb="11">
      <t>ジョウホウ</t>
    </rPh>
    <rPh sb="36" eb="38">
      <t>ツイキ</t>
    </rPh>
    <phoneticPr fontId="2"/>
  </si>
  <si>
    <t>小数第二位未満を切り上げた数値を記載してください。</t>
  </si>
  <si>
    <t>小数第一位未満を切り上げた数値を記載してください。</t>
  </si>
  <si>
    <t xml:space="preserve">小数以下一位未満を切り上げた数値を記載してください。 </t>
  </si>
  <si>
    <t>HPJ-555-4</t>
    <phoneticPr fontId="2"/>
  </si>
  <si>
    <t xml:space="preserve"> 記載しない</t>
    <rPh sb="1" eb="3">
      <t>キサイ</t>
    </rPh>
    <phoneticPr fontId="2"/>
  </si>
  <si>
    <t xml:space="preserve"> 別紙による</t>
    <rPh sb="1" eb="3">
      <t>ベッシ</t>
    </rPh>
    <phoneticPr fontId="2"/>
  </si>
  <si>
    <t>長屋</t>
    <rPh sb="0" eb="2">
      <t>ナガヤ</t>
    </rPh>
    <phoneticPr fontId="2"/>
  </si>
  <si>
    <t>共同住宅</t>
    <rPh sb="0" eb="2">
      <t>キョウドウ</t>
    </rPh>
    <rPh sb="2" eb="4">
      <t>ジュウタク</t>
    </rPh>
    <phoneticPr fontId="2"/>
  </si>
  <si>
    <t>■ 選択なし（自由記述）</t>
    <rPh sb="2" eb="4">
      <t>センタク</t>
    </rPh>
    <rPh sb="7" eb="9">
      <t>ジユウ</t>
    </rPh>
    <rPh sb="9" eb="11">
      <t>キジュツ</t>
    </rPh>
    <phoneticPr fontId="2"/>
  </si>
  <si>
    <t>建築物の用途</t>
    <rPh sb="0" eb="3">
      <t>ケンチクブツ</t>
    </rPh>
    <rPh sb="4" eb="6">
      <t>ヨウト</t>
    </rPh>
    <phoneticPr fontId="2"/>
  </si>
  <si>
    <t xml:space="preserve"> ZEH Oriented</t>
    <phoneticPr fontId="2"/>
  </si>
  <si>
    <t>・別紙１　3.　「ZEHマーク」、「ゼロエネ相当」等に関する事項　に修正</t>
    <rPh sb="1" eb="3">
      <t>ベッシ</t>
    </rPh>
    <rPh sb="34" eb="36">
      <t>シュウセイ</t>
    </rPh>
    <phoneticPr fontId="2"/>
  </si>
  <si>
    <t>・別紙１　住宅の種類　「店舗等併用住宅の住戸」の追加</t>
    <rPh sb="1" eb="3">
      <t>ベッシ</t>
    </rPh>
    <rPh sb="5" eb="7">
      <t>ジュウタク</t>
    </rPh>
    <rPh sb="8" eb="10">
      <t>シュルイ</t>
    </rPh>
    <rPh sb="12" eb="15">
      <t>テンポナド</t>
    </rPh>
    <rPh sb="15" eb="17">
      <t>ヘイヨウ</t>
    </rPh>
    <rPh sb="17" eb="19">
      <t>ジュウタク</t>
    </rPh>
    <rPh sb="20" eb="22">
      <t>ジュウコ</t>
    </rPh>
    <rPh sb="24" eb="26">
      <t>ツイカ</t>
    </rPh>
    <phoneticPr fontId="2"/>
  </si>
  <si>
    <t>・別紙２　住宅の種類　「複合建築物（住宅部分全体）」の追加</t>
    <rPh sb="1" eb="3">
      <t>ベッシ</t>
    </rPh>
    <rPh sb="5" eb="7">
      <t>ジュウタク</t>
    </rPh>
    <rPh sb="8" eb="10">
      <t>シュルイ</t>
    </rPh>
    <rPh sb="12" eb="14">
      <t>フクゴウ</t>
    </rPh>
    <rPh sb="14" eb="17">
      <t>ケンチクブツ</t>
    </rPh>
    <rPh sb="18" eb="20">
      <t>ジュウタク</t>
    </rPh>
    <rPh sb="20" eb="22">
      <t>ブブン</t>
    </rPh>
    <rPh sb="22" eb="24">
      <t>ゼンタイ</t>
    </rPh>
    <rPh sb="27" eb="29">
      <t>ツイカ</t>
    </rPh>
    <phoneticPr fontId="2"/>
  </si>
  <si>
    <t>・別紙３　住宅の種類　「複合建築物 住宅部分全体のみ」の追加</t>
    <rPh sb="1" eb="3">
      <t>ベッシ</t>
    </rPh>
    <rPh sb="5" eb="7">
      <t>ジュウタク</t>
    </rPh>
    <rPh sb="8" eb="10">
      <t>シュルイ</t>
    </rPh>
    <rPh sb="12" eb="14">
      <t>フクゴウ</t>
    </rPh>
    <rPh sb="14" eb="17">
      <t>ケンチクブツ</t>
    </rPh>
    <rPh sb="18" eb="20">
      <t>ジュウタク</t>
    </rPh>
    <rPh sb="20" eb="22">
      <t>ブブン</t>
    </rPh>
    <rPh sb="22" eb="24">
      <t>ゼンタイ</t>
    </rPh>
    <rPh sb="28" eb="30">
      <t>ツイカ</t>
    </rPh>
    <phoneticPr fontId="2"/>
  </si>
  <si>
    <t>・別紙３シート　申請書第六面改定に伴う第六面部分全面修正、第６面・別紙３の印刷分離</t>
    <rPh sb="1" eb="3">
      <t>ベッシ</t>
    </rPh>
    <rPh sb="8" eb="11">
      <t>シンセイショ</t>
    </rPh>
    <rPh sb="11" eb="12">
      <t>ダイ</t>
    </rPh>
    <rPh sb="12" eb="14">
      <t>ロクメン</t>
    </rPh>
    <rPh sb="14" eb="16">
      <t>カイテイ</t>
    </rPh>
    <rPh sb="17" eb="18">
      <t>トモナ</t>
    </rPh>
    <rPh sb="19" eb="20">
      <t>ダイ</t>
    </rPh>
    <rPh sb="20" eb="21">
      <t>６</t>
    </rPh>
    <rPh sb="21" eb="22">
      <t>メン</t>
    </rPh>
    <rPh sb="22" eb="24">
      <t>ブブン</t>
    </rPh>
    <rPh sb="24" eb="26">
      <t>ゼンメン</t>
    </rPh>
    <rPh sb="26" eb="28">
      <t>シュウセイ</t>
    </rPh>
    <rPh sb="29" eb="30">
      <t>ダイ</t>
    </rPh>
    <rPh sb="31" eb="32">
      <t>メン</t>
    </rPh>
    <rPh sb="33" eb="35">
      <t>ベッシ</t>
    </rPh>
    <rPh sb="37" eb="39">
      <t>インサツ</t>
    </rPh>
    <rPh sb="39" eb="41">
      <t>ブンリ</t>
    </rPh>
    <phoneticPr fontId="2"/>
  </si>
  <si>
    <t>・別紙１、別紙２、別紙３　数値の注意事項　「小数点」⇒「小数」</t>
    <phoneticPr fontId="2"/>
  </si>
  <si>
    <t>・第１面　住宅の種類　「店舗等併用住宅の住戸」、　「複合建築物（住宅部分全体）」の追加</t>
    <rPh sb="1" eb="2">
      <t>ダイ</t>
    </rPh>
    <rPh sb="3" eb="4">
      <t>メン</t>
    </rPh>
    <rPh sb="5" eb="7">
      <t>ジュウタク</t>
    </rPh>
    <rPh sb="8" eb="10">
      <t>シュルイ</t>
    </rPh>
    <rPh sb="12" eb="15">
      <t>テンポナド</t>
    </rPh>
    <rPh sb="15" eb="17">
      <t>ヘイヨウ</t>
    </rPh>
    <rPh sb="17" eb="19">
      <t>ジュウタク</t>
    </rPh>
    <rPh sb="20" eb="22">
      <t>ジュウコ</t>
    </rPh>
    <rPh sb="41" eb="43">
      <t>ツイカ</t>
    </rPh>
    <phoneticPr fontId="2"/>
  </si>
  <si>
    <t>住宅の種類 ※</t>
    <rPh sb="0" eb="2">
      <t>ジュウタク</t>
    </rPh>
    <rPh sb="3" eb="5">
      <t>シュルイ</t>
    </rPh>
    <phoneticPr fontId="2"/>
  </si>
  <si>
    <t>住宅の名称 ※</t>
    <rPh sb="0" eb="2">
      <t>ジュウタク</t>
    </rPh>
    <rPh sb="3" eb="5">
      <t>メイショウ</t>
    </rPh>
    <phoneticPr fontId="2"/>
  </si>
  <si>
    <t>（改定2018/6/15）</t>
    <rPh sb="1" eb="3">
      <t>カイテイ</t>
    </rPh>
    <phoneticPr fontId="2"/>
  </si>
  <si>
    <t>・別紙２　3.　「ZEH-Mマーク」に関する事項　に修正</t>
    <rPh sb="1" eb="3">
      <t>ベッシ</t>
    </rPh>
    <rPh sb="26" eb="28">
      <t>シュウセイ</t>
    </rPh>
    <phoneticPr fontId="2"/>
  </si>
  <si>
    <t>ZEH-M</t>
    <phoneticPr fontId="2"/>
  </si>
  <si>
    <t>　再エネ含む 削減率</t>
    <rPh sb="1" eb="2">
      <t>サイ</t>
    </rPh>
    <rPh sb="4" eb="5">
      <t>フク</t>
    </rPh>
    <rPh sb="7" eb="9">
      <t>サクゲン</t>
    </rPh>
    <rPh sb="9" eb="10">
      <t>リツ</t>
    </rPh>
    <phoneticPr fontId="2"/>
  </si>
  <si>
    <t>『ZEH-M』</t>
    <phoneticPr fontId="2"/>
  </si>
  <si>
    <t>Nearly　ZEH-M</t>
    <phoneticPr fontId="2"/>
  </si>
  <si>
    <t>ZEH-M　Ready</t>
    <phoneticPr fontId="2"/>
  </si>
  <si>
    <t>ZEH-M　Oriented</t>
    <phoneticPr fontId="2"/>
  </si>
  <si>
    <t>HPJ-555-5</t>
    <phoneticPr fontId="2"/>
  </si>
  <si>
    <t>・別紙１　3.　「ZEHマーク」、「ゼロエネ相当」等に関する事項</t>
  </si>
  <si>
    <t>・別紙３　３－１　3.　「ZEHマーク」、「ゼロエネ相当」等に関する事項、３－２内</t>
    <rPh sb="40" eb="41">
      <t>ナイ</t>
    </rPh>
    <phoneticPr fontId="2"/>
  </si>
  <si>
    <t>・別紙３について全面改訂（別紙３－１、３－２へ分割）</t>
    <rPh sb="1" eb="3">
      <t>ベッシ</t>
    </rPh>
    <rPh sb="8" eb="10">
      <t>ゼンメン</t>
    </rPh>
    <rPh sb="10" eb="12">
      <t>カイテイ</t>
    </rPh>
    <rPh sb="13" eb="15">
      <t>ベッシ</t>
    </rPh>
    <rPh sb="23" eb="25">
      <t>ブンカツ</t>
    </rPh>
    <phoneticPr fontId="2"/>
  </si>
  <si>
    <t>　　　住棟又は住宅部分の全体を評価する場合は、MJによる合計値での算定を行う必要がある</t>
    <rPh sb="3" eb="5">
      <t>ジュウトウ</t>
    </rPh>
    <rPh sb="5" eb="6">
      <t>マタ</t>
    </rPh>
    <rPh sb="7" eb="9">
      <t>ジュウタク</t>
    </rPh>
    <rPh sb="9" eb="11">
      <t>ブブン</t>
    </rPh>
    <rPh sb="12" eb="14">
      <t>ゼンタイ</t>
    </rPh>
    <rPh sb="15" eb="17">
      <t>ヒョウカ</t>
    </rPh>
    <rPh sb="19" eb="21">
      <t>バアイ</t>
    </rPh>
    <rPh sb="28" eb="31">
      <t>ゴウケイチ</t>
    </rPh>
    <rPh sb="33" eb="35">
      <t>サンテイ</t>
    </rPh>
    <rPh sb="36" eb="37">
      <t>オコナ</t>
    </rPh>
    <rPh sb="38" eb="40">
      <t>ヒツヨウ</t>
    </rPh>
    <phoneticPr fontId="2"/>
  </si>
  <si>
    <t>　　　ZEH-M用の各合計値等の欄の作成</t>
    <rPh sb="8" eb="9">
      <t>ヨウ</t>
    </rPh>
    <rPh sb="10" eb="11">
      <t>カク</t>
    </rPh>
    <rPh sb="11" eb="14">
      <t>ゴウケイチ</t>
    </rPh>
    <rPh sb="14" eb="15">
      <t>ナド</t>
    </rPh>
    <rPh sb="16" eb="17">
      <t>ラン</t>
    </rPh>
    <rPh sb="18" eb="20">
      <t>サクセイ</t>
    </rPh>
    <phoneticPr fontId="2"/>
  </si>
  <si>
    <t>　　　「再生可能エネルギー」　⇒　「再生可能エネルギー等」に修正</t>
    <rPh sb="4" eb="6">
      <t>サイセイ</t>
    </rPh>
    <rPh sb="6" eb="8">
      <t>カノウ</t>
    </rPh>
    <rPh sb="18" eb="20">
      <t>サイセイ</t>
    </rPh>
    <rPh sb="20" eb="22">
      <t>カノウ</t>
    </rPh>
    <rPh sb="27" eb="28">
      <t>ナド</t>
    </rPh>
    <rPh sb="30" eb="32">
      <t>シュウセイ</t>
    </rPh>
    <phoneticPr fontId="2"/>
  </si>
  <si>
    <t>住戸評価</t>
    <rPh sb="0" eb="2">
      <t>ジュウコ</t>
    </rPh>
    <rPh sb="2" eb="4">
      <t>ヒョウカ</t>
    </rPh>
    <phoneticPr fontId="2"/>
  </si>
  <si>
    <t>住棟評価</t>
    <rPh sb="0" eb="2">
      <t>ジュウトウ</t>
    </rPh>
    <rPh sb="2" eb="4">
      <t>ヒョウカ</t>
    </rPh>
    <phoneticPr fontId="2"/>
  </si>
  <si>
    <t>対象</t>
    <rPh sb="0" eb="2">
      <t>タイショウ</t>
    </rPh>
    <phoneticPr fontId="2"/>
  </si>
  <si>
    <t>・別紙２</t>
    <rPh sb="1" eb="3">
      <t>ベッシ</t>
    </rPh>
    <phoneticPr fontId="2"/>
  </si>
  <si>
    <t>1．（１）外皮基準を住戸評価、住棟評価により数値が表示されるように修正</t>
    <rPh sb="5" eb="7">
      <t>ガイヒ</t>
    </rPh>
    <rPh sb="7" eb="9">
      <t>キジュン</t>
    </rPh>
    <rPh sb="10" eb="12">
      <t>ジュウコ</t>
    </rPh>
    <rPh sb="12" eb="14">
      <t>ヒョウカ</t>
    </rPh>
    <rPh sb="15" eb="17">
      <t>ジュウトウ</t>
    </rPh>
    <rPh sb="17" eb="19">
      <t>ヒョウカ</t>
    </rPh>
    <rPh sb="22" eb="24">
      <t>スウチ</t>
    </rPh>
    <rPh sb="25" eb="27">
      <t>ヒョウジ</t>
    </rPh>
    <rPh sb="33" eb="35">
      <t>シュウセイ</t>
    </rPh>
    <phoneticPr fontId="2"/>
  </si>
  <si>
    <t>2.　（１）共同住宅等の住戸部分を別紙3-2より引用されるように修正</t>
    <rPh sb="17" eb="19">
      <t>ベッシ</t>
    </rPh>
    <rPh sb="24" eb="26">
      <t>インヨウ</t>
    </rPh>
    <rPh sb="32" eb="34">
      <t>シュウセイ</t>
    </rPh>
    <phoneticPr fontId="2"/>
  </si>
  <si>
    <t>2.　（２）共用部分の評価　対象・除外の追加</t>
    <rPh sb="14" eb="16">
      <t>タイショウ</t>
    </rPh>
    <rPh sb="17" eb="19">
      <t>ジョガイ</t>
    </rPh>
    <rPh sb="20" eb="22">
      <t>ツイカ</t>
    </rPh>
    <phoneticPr fontId="2"/>
  </si>
  <si>
    <t>1．（１）８地域のηAC値の基準値を追加（2020/4/1以降の【 】内の数値を基準値とする旨追記）</t>
    <rPh sb="6" eb="8">
      <t>チイキ</t>
    </rPh>
    <rPh sb="12" eb="13">
      <t>チ</t>
    </rPh>
    <rPh sb="14" eb="17">
      <t>キジュンチ</t>
    </rPh>
    <rPh sb="18" eb="20">
      <t>ツイカ</t>
    </rPh>
    <rPh sb="35" eb="36">
      <t>ナイ</t>
    </rPh>
    <rPh sb="37" eb="39">
      <t>スウチ</t>
    </rPh>
    <rPh sb="40" eb="43">
      <t>キジュンチ</t>
    </rPh>
    <rPh sb="46" eb="47">
      <t>ムネ</t>
    </rPh>
    <rPh sb="47" eb="49">
      <t>ツイキ</t>
    </rPh>
    <phoneticPr fontId="2"/>
  </si>
  <si>
    <t>・別紙２　3.　「ZEH-Mマーク」に関する事項</t>
    <rPh sb="1" eb="3">
      <t>ベッシ</t>
    </rPh>
    <phoneticPr fontId="2"/>
  </si>
  <si>
    <t>・第１面用　開口部の断熱性能等のプルダウン（2020/4/1以降の８地域変更分）を追加</t>
    <rPh sb="1" eb="2">
      <t>ダイ</t>
    </rPh>
    <rPh sb="3" eb="4">
      <t>メン</t>
    </rPh>
    <rPh sb="4" eb="5">
      <t>ヨウ</t>
    </rPh>
    <phoneticPr fontId="2"/>
  </si>
  <si>
    <t>同上プルダウン　2020/4/1以降利用ができないものにはその旨を追加</t>
    <rPh sb="0" eb="2">
      <t>ドウジョウ</t>
    </rPh>
    <rPh sb="16" eb="18">
      <t>イコウ</t>
    </rPh>
    <rPh sb="18" eb="20">
      <t>リヨウ</t>
    </rPh>
    <rPh sb="31" eb="32">
      <t>ムネ</t>
    </rPh>
    <rPh sb="33" eb="35">
      <t>ツイカ</t>
    </rPh>
    <phoneticPr fontId="2"/>
  </si>
  <si>
    <t>地域の区分※</t>
    <rPh sb="0" eb="2">
      <t>チイキ</t>
    </rPh>
    <rPh sb="3" eb="5">
      <t>クブン</t>
    </rPh>
    <phoneticPr fontId="2"/>
  </si>
  <si>
    <t>誘導仕様基準</t>
    <rPh sb="0" eb="2">
      <t>ユウドウ</t>
    </rPh>
    <rPh sb="2" eb="4">
      <t>シヨウ</t>
    </rPh>
    <rPh sb="4" eb="6">
      <t>キジュン</t>
    </rPh>
    <phoneticPr fontId="2"/>
  </si>
  <si>
    <t>性能基準（計算）</t>
    <rPh sb="0" eb="2">
      <t>セイノウ</t>
    </rPh>
    <rPh sb="2" eb="4">
      <t>キジュン</t>
    </rPh>
    <rPh sb="5" eb="7">
      <t>ケイサン</t>
    </rPh>
    <phoneticPr fontId="2"/>
  </si>
  <si>
    <t>・第一面　２．外皮に関する事項 及び ３．一次エネルギー消費量に関する事項 の適用基準に「誘導仕様基準」を追加</t>
  </si>
  <si>
    <t>・別紙1　　１．　外壁、窓等を通しての熱の損失の防止に関する事項　及び　2.　一次エネルギー消費量に関する事項に
　　　　　　　「誘導仕様基準」を追加</t>
    <rPh sb="1" eb="3">
      <t>ベッシ</t>
    </rPh>
    <rPh sb="33" eb="34">
      <t>オヨ</t>
    </rPh>
    <rPh sb="65" eb="69">
      <t>ユウドウシヨウ</t>
    </rPh>
    <rPh sb="69" eb="71">
      <t>キジュン</t>
    </rPh>
    <rPh sb="73" eb="75">
      <t>ツイカ</t>
    </rPh>
    <phoneticPr fontId="2"/>
  </si>
  <si>
    <t>HPJ-555-6</t>
    <phoneticPr fontId="2"/>
  </si>
  <si>
    <t xml:space="preserve"> 誘導仕様基準</t>
    <rPh sb="1" eb="3">
      <t>ユウドウ</t>
    </rPh>
    <rPh sb="3" eb="5">
      <t>シヨウ</t>
    </rPh>
    <rPh sb="5" eb="7">
      <t>キジュン</t>
    </rPh>
    <phoneticPr fontId="2"/>
  </si>
  <si>
    <t>該当箇所なし</t>
  </si>
  <si>
    <t>グラスウール断熱材　10K相当</t>
  </si>
  <si>
    <t>グラスウール断熱材　16K相当</t>
  </si>
  <si>
    <t>グラスウール断熱材　20K相当</t>
    <phoneticPr fontId="6"/>
  </si>
  <si>
    <t>グラスウール断熱材　24K相当</t>
    <phoneticPr fontId="2"/>
  </si>
  <si>
    <t>グラスウール断熱材　32K相当</t>
  </si>
  <si>
    <t>高性能グラスウール断熱材　16K相当</t>
  </si>
  <si>
    <t>高性能グラスウール断熱材　24K相当</t>
    <phoneticPr fontId="2"/>
  </si>
  <si>
    <t>高性能グラスウール断熱材　32K相当</t>
  </si>
  <si>
    <t>高性能グラスウール断熱材　40K相当</t>
  </si>
  <si>
    <t>高性能グラスウール断熱材　48K相当</t>
    <phoneticPr fontId="2"/>
  </si>
  <si>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</si>
  <si>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</si>
  <si>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</si>
  <si>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</si>
  <si>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</si>
  <si>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</si>
  <si>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</si>
  <si>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</si>
  <si>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</si>
  <si>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</si>
  <si>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</si>
  <si>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</si>
  <si>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</si>
  <si>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</si>
  <si>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</si>
  <si>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</si>
  <si>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</si>
  <si>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</si>
  <si>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</si>
  <si>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</si>
  <si>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</si>
  <si>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</si>
  <si>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</si>
  <si>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</si>
  <si>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吹付け硬質ウレタンフォームA種3</t>
  </si>
  <si>
    <t>フェノールフォーム　保温板　1種1号</t>
  </si>
  <si>
    <t>フェノールフォーム　保温板　1種2号</t>
  </si>
  <si>
    <t>吹込み用ロックウール　25K相当</t>
    <phoneticPr fontId="2"/>
  </si>
  <si>
    <t>---▼JIS A9521：2014 建築用断熱材</t>
    <rPh sb="19" eb="22">
      <t>ケンチクヨウ</t>
    </rPh>
    <rPh sb="22" eb="25">
      <t>ダンネツザイ</t>
    </rPh>
    <phoneticPr fontId="1"/>
  </si>
  <si>
    <t>JIS値 ビーズ法ポリスチレンフォーム断熱材 1号</t>
    <rPh sb="3" eb="4">
      <t>チ</t>
    </rPh>
    <phoneticPr fontId="1"/>
  </si>
  <si>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</si>
  <si>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</si>
  <si>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</si>
  <si>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1"/>
  </si>
  <si>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</si>
  <si>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</si>
  <si>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</si>
  <si>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</si>
  <si>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</si>
  <si>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</si>
  <si>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</si>
  <si>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</si>
  <si>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</si>
  <si>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</si>
  <si>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</si>
  <si>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</si>
  <si>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</si>
  <si>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1"/>
  </si>
  <si>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</si>
  <si>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</si>
  <si>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</si>
  <si>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</si>
  <si>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1"/>
  </si>
  <si>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</si>
  <si>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</si>
  <si>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</si>
  <si>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1"/>
  </si>
  <si>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</si>
  <si>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</si>
  <si>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</si>
  <si>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</si>
  <si>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</si>
  <si>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</si>
  <si>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</si>
  <si>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</si>
  <si>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</si>
  <si>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</si>
  <si>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</si>
  <si>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</si>
  <si>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</si>
  <si>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</si>
  <si>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</si>
  <si>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</si>
  <si>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</si>
  <si>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</si>
  <si>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1"/>
  </si>
  <si>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</si>
  <si>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</si>
  <si>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</si>
  <si>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</si>
  <si>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2.9以下</t>
    <phoneticPr fontId="2"/>
  </si>
  <si>
    <t>S造
外装材の熱抵抗</t>
    <rPh sb="1" eb="2">
      <t>ゾウ</t>
    </rPh>
    <rPh sb="3" eb="6">
      <t>ガイソウザイ</t>
    </rPh>
    <rPh sb="7" eb="8">
      <t>ネツ</t>
    </rPh>
    <rPh sb="8" eb="10">
      <t>テイコウ</t>
    </rPh>
    <phoneticPr fontId="2"/>
  </si>
  <si>
    <t>0.5以上</t>
    <rPh sb="3" eb="5">
      <t>イジョウ</t>
    </rPh>
    <phoneticPr fontId="2"/>
  </si>
  <si>
    <t>0.1以上0.5未満</t>
    <rPh sb="3" eb="5">
      <t>イジョウ</t>
    </rPh>
    <rPh sb="8" eb="10">
      <t>ミマン</t>
    </rPh>
    <phoneticPr fontId="2"/>
  </si>
  <si>
    <t>0.1未満</t>
    <rPh sb="3" eb="5">
      <t>ミマン</t>
    </rPh>
    <phoneticPr fontId="2"/>
  </si>
  <si>
    <t>開口部の日射熱取得率が0.52以下</t>
    <phoneticPr fontId="2"/>
  </si>
  <si>
    <t>開口部の日射熱取得率が0.65以下</t>
    <phoneticPr fontId="2"/>
  </si>
  <si>
    <t>---▼地域の区分が８地域の場合</t>
    <phoneticPr fontId="2"/>
  </si>
  <si>
    <t>---▼仕様基準</t>
    <phoneticPr fontId="2"/>
  </si>
  <si>
    <t>---▼誘導仕様基準</t>
    <rPh sb="4" eb="6">
      <t>ユウドウ</t>
    </rPh>
    <phoneticPr fontId="2"/>
  </si>
  <si>
    <t>1.9以下</t>
    <phoneticPr fontId="2"/>
  </si>
  <si>
    <t>2.3以下</t>
    <phoneticPr fontId="2"/>
  </si>
  <si>
    <t>3.5以下</t>
    <rPh sb="3" eb="5">
      <t>イカ</t>
    </rPh>
    <phoneticPr fontId="2"/>
  </si>
  <si>
    <t>4.7以下</t>
    <rPh sb="3" eb="5">
      <t>イカ</t>
    </rPh>
    <phoneticPr fontId="2"/>
  </si>
  <si>
    <t>付属部材を設ける</t>
    <phoneticPr fontId="2"/>
  </si>
  <si>
    <t>付属部材を設ける</t>
    <phoneticPr fontId="2"/>
  </si>
  <si>
    <t>---▼仕様基準</t>
    <phoneticPr fontId="2"/>
  </si>
  <si>
    <t>・住戸間の温度差係数</t>
    <rPh sb="1" eb="3">
      <t>ジュウコ</t>
    </rPh>
    <rPh sb="3" eb="4">
      <t>カン</t>
    </rPh>
    <rPh sb="5" eb="10">
      <t>オンドサケイスウ</t>
    </rPh>
    <phoneticPr fontId="2"/>
  </si>
  <si>
    <t>「0.05 または 0.15」を適用する</t>
    <rPh sb="16" eb="17">
      <t>テキ</t>
    </rPh>
    <phoneticPr fontId="2"/>
  </si>
  <si>
    <t>「0.0」を適用する</t>
    <rPh sb="6" eb="8">
      <t>テキヨウ</t>
    </rPh>
    <phoneticPr fontId="2"/>
  </si>
  <si>
    <t>HPJ-555-7</t>
    <phoneticPr fontId="2"/>
  </si>
  <si>
    <t>・第一面　２．外皮に関する事項に「住戸間の温度差係数」に関する申告欄を追加</t>
    <rPh sb="28" eb="29">
      <t>カン</t>
    </rPh>
    <rPh sb="31" eb="33">
      <t>シンコク</t>
    </rPh>
    <rPh sb="33" eb="34">
      <t>ラン</t>
    </rPh>
    <rPh sb="35" eb="37">
      <t>ツイカ</t>
    </rPh>
    <phoneticPr fontId="2"/>
  </si>
  <si>
    <t xml:space="preserve"> 大臣認定方法
（評価方法の名称）</t>
    <rPh sb="1" eb="3">
      <t>ダイジン</t>
    </rPh>
    <rPh sb="3" eb="5">
      <t>ニンテイ</t>
    </rPh>
    <rPh sb="5" eb="7">
      <t>ホウホウ</t>
    </rPh>
    <rPh sb="9" eb="11">
      <t>ヒョウカ</t>
    </rPh>
    <rPh sb="11" eb="13">
      <t>ホウホウ</t>
    </rPh>
    <rPh sb="14" eb="16">
      <t>メイショウ</t>
    </rPh>
    <phoneticPr fontId="2"/>
  </si>
  <si>
    <t>共同住宅等の住棟 または 複合建築物の住宅部分全体</t>
    <rPh sb="0" eb="2">
      <t>キョウドウ</t>
    </rPh>
    <rPh sb="2" eb="5">
      <t>ジュウタクナド</t>
    </rPh>
    <rPh sb="6" eb="8">
      <t>ジュウトウ</t>
    </rPh>
    <rPh sb="13" eb="15">
      <t>フクゴウ</t>
    </rPh>
    <rPh sb="15" eb="18">
      <t>ケンチクブツ</t>
    </rPh>
    <rPh sb="19" eb="21">
      <t>ジュウタク</t>
    </rPh>
    <rPh sb="21" eb="23">
      <t>ブブン</t>
    </rPh>
    <rPh sb="23" eb="25">
      <t>ゼンタイ</t>
    </rPh>
    <phoneticPr fontId="2"/>
  </si>
  <si>
    <t>共同住宅等 または 複合建築物の住戸</t>
    <phoneticPr fontId="2"/>
  </si>
  <si>
    <t xml:space="preserve"> 太陽光発電設備（発電量）［MJ］</t>
    <rPh sb="1" eb="4">
      <t>タイヨウコウ</t>
    </rPh>
    <rPh sb="4" eb="6">
      <t>ハツデン</t>
    </rPh>
    <rPh sb="6" eb="8">
      <t>セツビ</t>
    </rPh>
    <rPh sb="9" eb="11">
      <t>ハツデン</t>
    </rPh>
    <rPh sb="11" eb="12">
      <t>リョウ</t>
    </rPh>
    <phoneticPr fontId="2"/>
  </si>
  <si>
    <t xml:space="preserve"> 太陽光発電設備（売電量）［MJ］</t>
    <rPh sb="1" eb="4">
      <t>タイヨウコウ</t>
    </rPh>
    <rPh sb="4" eb="6">
      <t>ハツデン</t>
    </rPh>
    <rPh sb="6" eb="8">
      <t>セツビ</t>
    </rPh>
    <rPh sb="9" eb="11">
      <t>バイデン</t>
    </rPh>
    <rPh sb="11" eb="12">
      <t>リョウ</t>
    </rPh>
    <phoneticPr fontId="2"/>
  </si>
  <si>
    <t>再エネなし</t>
    <rPh sb="0" eb="1">
      <t>サイ</t>
    </rPh>
    <phoneticPr fontId="2"/>
  </si>
  <si>
    <t>削減率</t>
    <rPh sb="0" eb="2">
      <t>サクゲン</t>
    </rPh>
    <rPh sb="2" eb="3">
      <t>リツ</t>
    </rPh>
    <phoneticPr fontId="2"/>
  </si>
  <si>
    <t>BEI値</t>
    <rPh sb="3" eb="4">
      <t>アタイ</t>
    </rPh>
    <phoneticPr fontId="2"/>
  </si>
  <si>
    <t>再エネあり
（自家消費分）</t>
    <rPh sb="0" eb="1">
      <t>サイ</t>
    </rPh>
    <rPh sb="7" eb="11">
      <t>ジカショウヒ</t>
    </rPh>
    <rPh sb="11" eb="12">
      <t>ブン</t>
    </rPh>
    <phoneticPr fontId="2"/>
  </si>
  <si>
    <t>省エネ基準</t>
    <rPh sb="0" eb="1">
      <t>ショウ</t>
    </rPh>
    <rPh sb="3" eb="5">
      <t>キジュン</t>
    </rPh>
    <phoneticPr fontId="2"/>
  </si>
  <si>
    <t>誘導基準</t>
    <rPh sb="0" eb="2">
      <t>ユウドウ</t>
    </rPh>
    <rPh sb="2" eb="4">
      <t>キジュン</t>
    </rPh>
    <phoneticPr fontId="2"/>
  </si>
  <si>
    <t>太陽光発電設備</t>
    <rPh sb="0" eb="7">
      <t>タイヨウコウハツデンセツビ</t>
    </rPh>
    <phoneticPr fontId="2"/>
  </si>
  <si>
    <t>太陽熱利用設備</t>
    <rPh sb="0" eb="3">
      <t>タイヨウネツ</t>
    </rPh>
    <rPh sb="3" eb="5">
      <t>リヨウ</t>
    </rPh>
    <rPh sb="5" eb="7">
      <t>セツビ</t>
    </rPh>
    <phoneticPr fontId="2"/>
  </si>
  <si>
    <t>その他</t>
    <rPh sb="2" eb="3">
      <t>ホカ</t>
    </rPh>
    <phoneticPr fontId="2"/>
  </si>
  <si>
    <t>再エネ設備の容量の表示</t>
    <rPh sb="0" eb="1">
      <t>サイ</t>
    </rPh>
    <rPh sb="3" eb="5">
      <t>セツビ</t>
    </rPh>
    <rPh sb="6" eb="8">
      <t>ヨウリョウ</t>
    </rPh>
    <rPh sb="9" eb="11">
      <t>ヒョウジ</t>
    </rPh>
    <phoneticPr fontId="2"/>
  </si>
  <si>
    <t>評価手法
一次エネルギー消費量</t>
    <rPh sb="5" eb="7">
      <t>イチジ</t>
    </rPh>
    <rPh sb="12" eb="15">
      <t>ショウヒリョウ</t>
    </rPh>
    <phoneticPr fontId="2"/>
  </si>
  <si>
    <t>再エネ設備の種類</t>
    <rPh sb="0" eb="1">
      <t>サイ</t>
    </rPh>
    <rPh sb="3" eb="5">
      <t>セツビ</t>
    </rPh>
    <rPh sb="6" eb="8">
      <t>シュルイ</t>
    </rPh>
    <phoneticPr fontId="2"/>
  </si>
  <si>
    <t>評価手法
断熱性能（外皮性能）</t>
    <rPh sb="5" eb="7">
      <t>ダンネツ</t>
    </rPh>
    <rPh sb="7" eb="9">
      <t>セイノウ</t>
    </rPh>
    <rPh sb="10" eb="12">
      <t>ガイヒ</t>
    </rPh>
    <rPh sb="12" eb="14">
      <t>セイノウ</t>
    </rPh>
    <phoneticPr fontId="2"/>
  </si>
  <si>
    <t>再エネ設備に関すること</t>
    <rPh sb="0" eb="1">
      <t>サイ</t>
    </rPh>
    <rPh sb="3" eb="5">
      <t>セツビ</t>
    </rPh>
    <rPh sb="6" eb="7">
      <t>カン</t>
    </rPh>
    <phoneticPr fontId="2"/>
  </si>
  <si>
    <t>断熱性能</t>
    <rPh sb="0" eb="2">
      <t>ダンネツ</t>
    </rPh>
    <rPh sb="2" eb="4">
      <t>セイノウ</t>
    </rPh>
    <phoneticPr fontId="2"/>
  </si>
  <si>
    <t>再エネ設備の容量
（任意）</t>
    <rPh sb="0" eb="1">
      <t>サイ</t>
    </rPh>
    <rPh sb="3" eb="5">
      <t>セツビ</t>
    </rPh>
    <rPh sb="6" eb="8">
      <t>ヨウリョウ</t>
    </rPh>
    <rPh sb="10" eb="12">
      <t>ニンイ</t>
    </rPh>
    <phoneticPr fontId="2"/>
  </si>
  <si>
    <t>設計一次エネ消費量</t>
    <phoneticPr fontId="2"/>
  </si>
  <si>
    <t>基準一次エネ消費量</t>
    <phoneticPr fontId="2"/>
  </si>
  <si>
    <t>太陽光発電設備（発電量）［MJ］</t>
    <phoneticPr fontId="2"/>
  </si>
  <si>
    <t>　その他の設備
[MJ/年]</t>
    <rPh sb="3" eb="4">
      <t>タ</t>
    </rPh>
    <rPh sb="5" eb="6">
      <t>セツ</t>
    </rPh>
    <rPh sb="6" eb="7">
      <t>ビ</t>
    </rPh>
    <rPh sb="12" eb="13">
      <t>ネン</t>
    </rPh>
    <phoneticPr fontId="2"/>
  </si>
  <si>
    <t>削減量（再エネ除き）</t>
    <phoneticPr fontId="2"/>
  </si>
  <si>
    <t>削減量（再エネ含み）</t>
    <phoneticPr fontId="2"/>
  </si>
  <si>
    <t>設計一次エネ（CGS） [MJ/年]</t>
    <phoneticPr fontId="2"/>
  </si>
  <si>
    <t xml:space="preserve"> 第五面 参考情報と同じ</t>
    <rPh sb="1" eb="2">
      <t>ダイ</t>
    </rPh>
    <rPh sb="2" eb="3">
      <t>ゴ</t>
    </rPh>
    <rPh sb="3" eb="4">
      <t>メン</t>
    </rPh>
    <rPh sb="5" eb="7">
      <t>サンコウ</t>
    </rPh>
    <rPh sb="7" eb="9">
      <t>ジョウホウ</t>
    </rPh>
    <rPh sb="10" eb="11">
      <t>オナ</t>
    </rPh>
    <phoneticPr fontId="2"/>
  </si>
  <si>
    <t>その他の設備の種類</t>
    <rPh sb="2" eb="3">
      <t>ホカ</t>
    </rPh>
    <rPh sb="4" eb="6">
      <t>セツビ</t>
    </rPh>
    <rPh sb="7" eb="9">
      <t>シュルイ</t>
    </rPh>
    <phoneticPr fontId="2"/>
  </si>
  <si>
    <t>エネルギー消費性能</t>
    <rPh sb="5" eb="9">
      <t>ショウヒセイノウ</t>
    </rPh>
    <phoneticPr fontId="2"/>
  </si>
  <si>
    <t>　基準一エネルギー消費量
　[MJ/年]</t>
    <rPh sb="1" eb="3">
      <t>キジュン</t>
    </rPh>
    <rPh sb="3" eb="4">
      <t>イチ</t>
    </rPh>
    <rPh sb="9" eb="12">
      <t>ショウヒリョウ</t>
    </rPh>
    <rPh sb="18" eb="19">
      <t>ネン</t>
    </rPh>
    <phoneticPr fontId="2"/>
  </si>
  <si>
    <t>(その他除く）設計一次エネ（PV+CGS） [GJ/年]</t>
    <rPh sb="3" eb="4">
      <t>ホカ</t>
    </rPh>
    <rPh sb="4" eb="5">
      <t>ノゾ</t>
    </rPh>
    <phoneticPr fontId="2"/>
  </si>
  <si>
    <t>(その他除く）設計一次エネ（CGS） [GJ/年]</t>
    <phoneticPr fontId="2"/>
  </si>
  <si>
    <t>(その他除く）基準一次エネ（PV+CGS） [GJ/年]</t>
    <rPh sb="7" eb="9">
      <t>キジュン</t>
    </rPh>
    <phoneticPr fontId="2"/>
  </si>
  <si>
    <t>(その他除く）基準一次エネ（CGS） [GJ/年]</t>
    <rPh sb="7" eb="9">
      <t>キジュン</t>
    </rPh>
    <phoneticPr fontId="2"/>
  </si>
  <si>
    <t>共用部</t>
    <rPh sb="0" eb="3">
      <t>キョウヨウブ</t>
    </rPh>
    <phoneticPr fontId="2"/>
  </si>
  <si>
    <t>　設計一次エネルギー消費量
（CGS 対象） 　[MJ/年]</t>
    <rPh sb="1" eb="3">
      <t>セッケイ</t>
    </rPh>
    <rPh sb="3" eb="13">
      <t>イチジ</t>
    </rPh>
    <rPh sb="19" eb="21">
      <t>タイショウ</t>
    </rPh>
    <rPh sb="27" eb="28">
      <t>ネン</t>
    </rPh>
    <phoneticPr fontId="2"/>
  </si>
  <si>
    <t>　設計一次エネルギー消費量
（PV および CGS 対象） 　[MJ/年]</t>
    <rPh sb="1" eb="3">
      <t>セッケイ</t>
    </rPh>
    <rPh sb="3" eb="13">
      <t>イチジ</t>
    </rPh>
    <rPh sb="26" eb="28">
      <t>タイショウ</t>
    </rPh>
    <rPh sb="34" eb="35">
      <t>ネン</t>
    </rPh>
    <phoneticPr fontId="2"/>
  </si>
  <si>
    <t>省エネ基準</t>
  </si>
  <si>
    <t>BEI値</t>
    <phoneticPr fontId="2"/>
  </si>
  <si>
    <t>住宅部分全体</t>
    <rPh sb="0" eb="2">
      <t>ジュウタク</t>
    </rPh>
    <rPh sb="2" eb="4">
      <t>ブブン</t>
    </rPh>
    <rPh sb="4" eb="6">
      <t>ゼンタイ</t>
    </rPh>
    <phoneticPr fontId="2"/>
  </si>
  <si>
    <t>住棟（住戸部分全体+共用部）</t>
    <rPh sb="0" eb="2">
      <t>ジュウトウ</t>
    </rPh>
    <rPh sb="3" eb="5">
      <t>ジュウコ</t>
    </rPh>
    <rPh sb="5" eb="7">
      <t>ブブン</t>
    </rPh>
    <rPh sb="7" eb="9">
      <t>ゼンタイ</t>
    </rPh>
    <rPh sb="10" eb="13">
      <t>キョウヨウブ</t>
    </rPh>
    <phoneticPr fontId="2"/>
  </si>
  <si>
    <t>　再エネ除く 削減率</t>
    <phoneticPr fontId="2"/>
  </si>
  <si>
    <t>　再エネ含む 削減率</t>
    <phoneticPr fontId="2"/>
  </si>
  <si>
    <t>住宅部分全体の計算式</t>
    <rPh sb="0" eb="2">
      <t>ジュウタク</t>
    </rPh>
    <rPh sb="2" eb="4">
      <t>ブブン</t>
    </rPh>
    <rPh sb="4" eb="6">
      <t>ゼンタイ</t>
    </rPh>
    <rPh sb="7" eb="10">
      <t>ケイサンシキ</t>
    </rPh>
    <phoneticPr fontId="2"/>
  </si>
  <si>
    <t>その他除くGJ</t>
    <phoneticPr fontId="2"/>
  </si>
  <si>
    <t>設計一次エネ消費量（その他除き）［GJ/年］</t>
    <rPh sb="0" eb="2">
      <t>セッケイ</t>
    </rPh>
    <rPh sb="2" eb="4">
      <t>イチジ</t>
    </rPh>
    <rPh sb="12" eb="13">
      <t>ホカ</t>
    </rPh>
    <rPh sb="13" eb="14">
      <t>ノゾ</t>
    </rPh>
    <phoneticPr fontId="2"/>
  </si>
  <si>
    <t>基準一次エネ消費量（その他除き）［GJ/年］</t>
    <rPh sb="0" eb="2">
      <t>キジュン</t>
    </rPh>
    <rPh sb="2" eb="4">
      <t>イチジ</t>
    </rPh>
    <phoneticPr fontId="2"/>
  </si>
  <si>
    <t>設計一次エネ消費量（その他除き）［GJ/年］</t>
    <rPh sb="0" eb="2">
      <t>セッケイ</t>
    </rPh>
    <rPh sb="2" eb="4">
      <t>イチジ</t>
    </rPh>
    <phoneticPr fontId="2"/>
  </si>
  <si>
    <t>共用部計算式</t>
    <rPh sb="0" eb="3">
      <t>キョウヨウブ</t>
    </rPh>
    <rPh sb="3" eb="5">
      <t>ケイサン</t>
    </rPh>
    <rPh sb="5" eb="6">
      <t>シキ</t>
    </rPh>
    <phoneticPr fontId="2"/>
  </si>
  <si>
    <t>削減量（再エネ含む）</t>
    <phoneticPr fontId="2"/>
  </si>
  <si>
    <t>一次エネルギー消費性能</t>
    <rPh sb="0" eb="2">
      <t>イチジ</t>
    </rPh>
    <phoneticPr fontId="2"/>
  </si>
  <si>
    <t>特記項目</t>
    <phoneticPr fontId="2"/>
  </si>
  <si>
    <t>判定</t>
    <rPh sb="0" eb="2">
      <t>ハンテイ</t>
    </rPh>
    <phoneticPr fontId="2"/>
  </si>
  <si>
    <t>UA値</t>
    <rPh sb="2" eb="3">
      <t>アタイ</t>
    </rPh>
    <phoneticPr fontId="2"/>
  </si>
  <si>
    <t>基準</t>
    <rPh sb="0" eb="2">
      <t>キジュン</t>
    </rPh>
    <phoneticPr fontId="2"/>
  </si>
  <si>
    <t>設計</t>
    <rPh sb="0" eb="2">
      <t>セッケイ</t>
    </rPh>
    <phoneticPr fontId="2"/>
  </si>
  <si>
    <t>ηAC値</t>
    <rPh sb="3" eb="4">
      <t>アタイ</t>
    </rPh>
    <phoneticPr fontId="2"/>
  </si>
  <si>
    <t>誘導基準</t>
    <rPh sb="0" eb="2">
      <t>ユウドウ</t>
    </rPh>
    <phoneticPr fontId="2"/>
  </si>
  <si>
    <t>総合判定</t>
    <rPh sb="0" eb="2">
      <t>ソウゴウ</t>
    </rPh>
    <rPh sb="2" eb="4">
      <t>ハンテイ</t>
    </rPh>
    <phoneticPr fontId="2"/>
  </si>
  <si>
    <t>特記事項</t>
    <rPh sb="0" eb="2">
      <t>トッキ</t>
    </rPh>
    <rPh sb="2" eb="4">
      <t>ジコウ</t>
    </rPh>
    <phoneticPr fontId="2"/>
  </si>
  <si>
    <t>　ZEH　強化外皮 判定</t>
    <phoneticPr fontId="2"/>
  </si>
  <si>
    <t>　ZEH　強化外皮 判定</t>
    <rPh sb="5" eb="7">
      <t>キョウカ</t>
    </rPh>
    <rPh sb="7" eb="9">
      <t>ガイヒ</t>
    </rPh>
    <rPh sb="10" eb="12">
      <t>ハンテイ</t>
    </rPh>
    <phoneticPr fontId="2"/>
  </si>
  <si>
    <t>対象外</t>
    <rPh sb="0" eb="2">
      <t>タイショウ</t>
    </rPh>
    <rPh sb="2" eb="3">
      <t>ソト</t>
    </rPh>
    <phoneticPr fontId="2"/>
  </si>
  <si>
    <t>その他の設備　[MJ/年]</t>
    <phoneticPr fontId="2"/>
  </si>
  <si>
    <t>基準</t>
    <phoneticPr fontId="2"/>
  </si>
  <si>
    <t>断熱性能</t>
    <phoneticPr fontId="2"/>
  </si>
  <si>
    <t>戸</t>
    <rPh sb="0" eb="1">
      <t>ト</t>
    </rPh>
    <phoneticPr fontId="2"/>
  </si>
  <si>
    <r>
      <t xml:space="preserve"> U</t>
    </r>
    <r>
      <rPr>
        <vertAlign val="subscript"/>
        <sz val="9"/>
        <rFont val="Meiryo UI"/>
        <family val="3"/>
        <charset val="128"/>
      </rPr>
      <t>A</t>
    </r>
    <r>
      <rPr>
        <sz val="9"/>
        <rFont val="Meiryo UI"/>
        <family val="3"/>
        <charset val="128"/>
      </rPr>
      <t>値　基準値（省エネ基準）　判定</t>
    </r>
    <rPh sb="9" eb="10">
      <t>ショウ</t>
    </rPh>
    <rPh sb="12" eb="14">
      <t>キジュン</t>
    </rPh>
    <phoneticPr fontId="2"/>
  </si>
  <si>
    <r>
      <t xml:space="preserve"> U</t>
    </r>
    <r>
      <rPr>
        <vertAlign val="subscript"/>
        <sz val="9"/>
        <rFont val="Meiryo UI"/>
        <family val="3"/>
        <charset val="128"/>
      </rPr>
      <t>A</t>
    </r>
    <r>
      <rPr>
        <sz val="9"/>
        <rFont val="Meiryo UI"/>
        <family val="3"/>
        <charset val="128"/>
      </rPr>
      <t>値　基準値（誘導基準・ZEH外皮）　判定</t>
    </r>
    <rPh sb="9" eb="11">
      <t>ユウドウ</t>
    </rPh>
    <rPh sb="11" eb="13">
      <t>キジュン</t>
    </rPh>
    <rPh sb="17" eb="19">
      <t>ガイヒ</t>
    </rPh>
    <phoneticPr fontId="2"/>
  </si>
  <si>
    <r>
      <t xml:space="preserve"> η</t>
    </r>
    <r>
      <rPr>
        <vertAlign val="subscript"/>
        <sz val="9"/>
        <rFont val="Meiryo UI"/>
        <family val="3"/>
        <charset val="128"/>
      </rPr>
      <t>AC</t>
    </r>
    <r>
      <rPr>
        <sz val="9"/>
        <rFont val="Meiryo UI"/>
        <family val="3"/>
        <charset val="128"/>
      </rPr>
      <t>値　設計値</t>
    </r>
    <rPh sb="4" eb="5">
      <t>チ</t>
    </rPh>
    <rPh sb="6" eb="8">
      <t>セッケイ</t>
    </rPh>
    <rPh sb="8" eb="9">
      <t>チ</t>
    </rPh>
    <phoneticPr fontId="2"/>
  </si>
  <si>
    <r>
      <t xml:space="preserve"> η</t>
    </r>
    <r>
      <rPr>
        <vertAlign val="subscript"/>
        <sz val="9"/>
        <rFont val="Meiryo UI"/>
        <family val="3"/>
        <charset val="128"/>
      </rPr>
      <t>AC</t>
    </r>
    <r>
      <rPr>
        <sz val="9"/>
        <rFont val="Meiryo UI"/>
        <family val="3"/>
        <charset val="128"/>
      </rPr>
      <t>値　基準値</t>
    </r>
    <rPh sb="4" eb="5">
      <t>チ</t>
    </rPh>
    <rPh sb="6" eb="9">
      <t>キジュンチ</t>
    </rPh>
    <phoneticPr fontId="2"/>
  </si>
  <si>
    <r>
      <t xml:space="preserve"> η</t>
    </r>
    <r>
      <rPr>
        <vertAlign val="subscript"/>
        <sz val="9"/>
        <rFont val="Meiryo UI"/>
        <family val="3"/>
        <charset val="128"/>
      </rPr>
      <t>AC</t>
    </r>
    <r>
      <rPr>
        <sz val="9"/>
        <rFont val="Meiryo UI"/>
        <family val="3"/>
        <charset val="128"/>
      </rPr>
      <t>値　基準値　判定</t>
    </r>
    <phoneticPr fontId="2"/>
  </si>
  <si>
    <t>吹付け硬質ウレタンフォームA種1</t>
    <phoneticPr fontId="2"/>
  </si>
  <si>
    <t>吹付け硬質ウレタンフォームA種1H</t>
    <phoneticPr fontId="2"/>
  </si>
  <si>
    <r>
      <t xml:space="preserve"> U</t>
    </r>
    <r>
      <rPr>
        <vertAlign val="subscript"/>
        <sz val="9"/>
        <rFont val="Meiryo UI"/>
        <family val="3"/>
        <charset val="128"/>
      </rPr>
      <t>A</t>
    </r>
    <r>
      <rPr>
        <sz val="9"/>
        <rFont val="Meiryo UI"/>
        <family val="3"/>
        <charset val="128"/>
      </rPr>
      <t>値　基準値（誘導基準・ZEH外皮）
　[ｗ/㎡･K]</t>
    </r>
    <rPh sb="3" eb="4">
      <t>チ</t>
    </rPh>
    <rPh sb="5" eb="8">
      <t>キジュンチ</t>
    </rPh>
    <rPh sb="9" eb="11">
      <t>ユウドウ</t>
    </rPh>
    <rPh sb="11" eb="13">
      <t>キジュン</t>
    </rPh>
    <rPh sb="17" eb="19">
      <t>ガイヒ</t>
    </rPh>
    <phoneticPr fontId="2"/>
  </si>
  <si>
    <r>
      <t xml:space="preserve"> U</t>
    </r>
    <r>
      <rPr>
        <vertAlign val="subscript"/>
        <sz val="9"/>
        <rFont val="Meiryo UI"/>
        <family val="3"/>
        <charset val="128"/>
      </rPr>
      <t>A</t>
    </r>
    <r>
      <rPr>
        <sz val="9"/>
        <rFont val="Meiryo UI"/>
        <family val="3"/>
        <charset val="128"/>
      </rPr>
      <t>値　基準値（省エネ基準）　
[ｗ/㎡･K]</t>
    </r>
    <rPh sb="3" eb="4">
      <t>チ</t>
    </rPh>
    <rPh sb="5" eb="8">
      <t>キジュンチ</t>
    </rPh>
    <rPh sb="9" eb="10">
      <t>ショウ</t>
    </rPh>
    <rPh sb="12" eb="14">
      <t>キジュン</t>
    </rPh>
    <phoneticPr fontId="2"/>
  </si>
  <si>
    <t>二次エネルギー消費量等に関する項目以外の情報</t>
    <rPh sb="0" eb="2">
      <t>ニジ</t>
    </rPh>
    <rPh sb="9" eb="10">
      <t>リョウ</t>
    </rPh>
    <rPh sb="10" eb="11">
      <t>ナド</t>
    </rPh>
    <rPh sb="12" eb="13">
      <t>カン</t>
    </rPh>
    <rPh sb="15" eb="17">
      <t>コウモク</t>
    </rPh>
    <rPh sb="17" eb="19">
      <t>イガイ</t>
    </rPh>
    <rPh sb="20" eb="22">
      <t>ジョウホウ</t>
    </rPh>
    <phoneticPr fontId="2"/>
  </si>
  <si>
    <t>希望しない</t>
    <rPh sb="0" eb="2">
      <t>キボウ</t>
    </rPh>
    <phoneticPr fontId="2"/>
  </si>
  <si>
    <t>希望する</t>
    <rPh sb="0" eb="2">
      <t>キボウ</t>
    </rPh>
    <phoneticPr fontId="2"/>
  </si>
  <si>
    <t>液化石油ガス（LPガス）</t>
    <rPh sb="0" eb="2">
      <t>エキカ</t>
    </rPh>
    <rPh sb="2" eb="4">
      <t>セキユ</t>
    </rPh>
    <phoneticPr fontId="2"/>
  </si>
  <si>
    <t>都市ガス 又は オール電化</t>
    <rPh sb="0" eb="2">
      <t>トシ</t>
    </rPh>
    <rPh sb="5" eb="6">
      <t>マタ</t>
    </rPh>
    <rPh sb="11" eb="13">
      <t>デンカ</t>
    </rPh>
    <phoneticPr fontId="2"/>
  </si>
  <si>
    <t>仕様基準 または 誘導仕様基準</t>
    <rPh sb="0" eb="2">
      <t>シヨウ</t>
    </rPh>
    <rPh sb="2" eb="4">
      <t>キジュン</t>
    </rPh>
    <rPh sb="9" eb="15">
      <t>ユウドウシヨウキジュン</t>
    </rPh>
    <phoneticPr fontId="2"/>
  </si>
  <si>
    <t>躯体の断熱性能等</t>
    <rPh sb="0" eb="2">
      <t>クタイ</t>
    </rPh>
    <rPh sb="3" eb="5">
      <t>ダンネツ</t>
    </rPh>
    <rPh sb="5" eb="7">
      <t>セイノウ</t>
    </rPh>
    <rPh sb="7" eb="8">
      <t>ナド</t>
    </rPh>
    <phoneticPr fontId="2"/>
  </si>
  <si>
    <t>熱貫流率の基準に適合</t>
    <rPh sb="0" eb="4">
      <t>ネツカンリュウリツ</t>
    </rPh>
    <rPh sb="5" eb="7">
      <t>キジュン</t>
    </rPh>
    <rPh sb="8" eb="10">
      <t>テキゴウ</t>
    </rPh>
    <phoneticPr fontId="2"/>
  </si>
  <si>
    <t>断熱材の熱抵抗値の基準に適合</t>
    <rPh sb="0" eb="2">
      <t>ダンネツ</t>
    </rPh>
    <rPh sb="2" eb="3">
      <t>ザイ</t>
    </rPh>
    <rPh sb="4" eb="5">
      <t>ネツ</t>
    </rPh>
    <rPh sb="5" eb="7">
      <t>テイコウ</t>
    </rPh>
    <rPh sb="7" eb="8">
      <t>アタイ</t>
    </rPh>
    <rPh sb="9" eb="11">
      <t>キジュン</t>
    </rPh>
    <rPh sb="12" eb="14">
      <t>テキゴウ</t>
    </rPh>
    <phoneticPr fontId="2"/>
  </si>
  <si>
    <t>開口部の断熱性能等</t>
    <rPh sb="0" eb="3">
      <t>カイコウブ</t>
    </rPh>
    <rPh sb="4" eb="6">
      <t>ダンネツ</t>
    </rPh>
    <rPh sb="6" eb="8">
      <t>セイノウ</t>
    </rPh>
    <rPh sb="8" eb="9">
      <t>ナド</t>
    </rPh>
    <phoneticPr fontId="2"/>
  </si>
  <si>
    <t>開口部の断熱性能等の基準に適合</t>
    <rPh sb="10" eb="12">
      <t>キジュン</t>
    </rPh>
    <rPh sb="13" eb="15">
      <t>テキゴウ</t>
    </rPh>
    <phoneticPr fontId="2"/>
  </si>
  <si>
    <t>緩和措置</t>
    <rPh sb="0" eb="2">
      <t>カンワ</t>
    </rPh>
    <rPh sb="2" eb="4">
      <t>ソチ</t>
    </rPh>
    <phoneticPr fontId="2"/>
  </si>
  <si>
    <t>２％緩和適用（窓のみ対象）</t>
  </si>
  <si>
    <t>外皮計算書</t>
    <rPh sb="0" eb="4">
      <t>ガイヒケイサン</t>
    </rPh>
    <rPh sb="4" eb="5">
      <t>ショ</t>
    </rPh>
    <phoneticPr fontId="2"/>
  </si>
  <si>
    <t>HPJ-920-3</t>
    <phoneticPr fontId="2"/>
  </si>
  <si>
    <r>
      <t xml:space="preserve">誘導基準
</t>
    </r>
    <r>
      <rPr>
        <sz val="9"/>
        <rFont val="Meiryo UI"/>
        <family val="3"/>
        <charset val="128"/>
      </rPr>
      <t>※参考値</t>
    </r>
    <rPh sb="6" eb="8">
      <t>サンコウ</t>
    </rPh>
    <rPh sb="8" eb="9">
      <t>アタイ</t>
    </rPh>
    <phoneticPr fontId="2"/>
  </si>
  <si>
    <r>
      <t xml:space="preserve">誘導基準
</t>
    </r>
    <r>
      <rPr>
        <sz val="9"/>
        <rFont val="Meiryo UI"/>
        <family val="3"/>
        <charset val="128"/>
      </rPr>
      <t>※参考値</t>
    </r>
    <rPh sb="0" eb="2">
      <t>ユウドウ</t>
    </rPh>
    <rPh sb="2" eb="4">
      <t>キジュン</t>
    </rPh>
    <phoneticPr fontId="2"/>
  </si>
  <si>
    <t>HPJ-920-１</t>
    <phoneticPr fontId="2"/>
  </si>
  <si>
    <t>HPJ-920-２</t>
    <phoneticPr fontId="2"/>
  </si>
  <si>
    <t>・別紙２への転記を別紙３からの自動計算ではなく、手入力に変更（別紙３以外の集計表使用要望ありのため）</t>
    <phoneticPr fontId="2"/>
  </si>
  <si>
    <t>・新規作成（戸建て用と分離）</t>
    <rPh sb="6" eb="8">
      <t>コダ</t>
    </rPh>
    <rPh sb="9" eb="10">
      <t>ヨウ</t>
    </rPh>
    <rPh sb="11" eb="13">
      <t>ブンリ</t>
    </rPh>
    <phoneticPr fontId="2"/>
  </si>
  <si>
    <t>・UA値及びηAC値の最も性能が悪い値を表示するように変更</t>
    <phoneticPr fontId="2"/>
  </si>
  <si>
    <t>設計一次エネルギー消費量
（省エネ基準）[GJ/(戸・年)]</t>
    <rPh sb="0" eb="2">
      <t>セッケイ</t>
    </rPh>
    <rPh sb="14" eb="15">
      <t>ショウ</t>
    </rPh>
    <rPh sb="17" eb="19">
      <t>キジュン</t>
    </rPh>
    <phoneticPr fontId="2"/>
  </si>
  <si>
    <t>基準一次エネルギー消費量
（省エネ基準）[GJ/(戸・年)]</t>
    <rPh sb="0" eb="2">
      <t>キジュン</t>
    </rPh>
    <rPh sb="14" eb="15">
      <t>ショウ</t>
    </rPh>
    <rPh sb="17" eb="19">
      <t>キジュン</t>
    </rPh>
    <phoneticPr fontId="2"/>
  </si>
  <si>
    <t>設計一次エネルギー消費量
（誘導基準）[GJ/(戸・年)]</t>
    <rPh sb="0" eb="2">
      <t>セッケイ</t>
    </rPh>
    <rPh sb="14" eb="16">
      <t>ユウドウ</t>
    </rPh>
    <rPh sb="16" eb="18">
      <t>キジュン</t>
    </rPh>
    <phoneticPr fontId="2"/>
  </si>
  <si>
    <t>基準一次エネルギー消費量
（誘導基準）[GJ/(戸・年)]</t>
    <rPh sb="0" eb="2">
      <t>キジュン</t>
    </rPh>
    <rPh sb="14" eb="16">
      <t>ユウドウ</t>
    </rPh>
    <rPh sb="16" eb="18">
      <t>キジュン</t>
    </rPh>
    <phoneticPr fontId="2"/>
  </si>
  <si>
    <t>設計一次エネ（省エネ基準）[GJ/(戸・年)]</t>
    <phoneticPr fontId="2"/>
  </si>
  <si>
    <t>基準一次エネ（省エネ基準）[GJ/(戸・年)]</t>
    <rPh sb="0" eb="2">
      <t>キジュン</t>
    </rPh>
    <phoneticPr fontId="2"/>
  </si>
  <si>
    <t>設計一次エネ（誘導基準）[GJ/(戸・年)]</t>
    <rPh sb="7" eb="9">
      <t>ユウドウ</t>
    </rPh>
    <phoneticPr fontId="2"/>
  </si>
  <si>
    <t>基準一次エネ（誘導基準）[GJ/(戸・年)]</t>
    <rPh sb="0" eb="2">
      <t>キジュン</t>
    </rPh>
    <rPh sb="7" eb="9">
      <t>ユウドウ</t>
    </rPh>
    <phoneticPr fontId="2"/>
  </si>
  <si>
    <t>省エネ基準</t>
    <rPh sb="0" eb="2">
      <t>ダンネツ</t>
    </rPh>
    <rPh sb="2" eb="4">
      <t>セイノウ</t>
    </rPh>
    <phoneticPr fontId="2"/>
  </si>
  <si>
    <t>再エネあり
（自家消費分
+売電分）</t>
    <rPh sb="0" eb="1">
      <t>サイ</t>
    </rPh>
    <rPh sb="7" eb="12">
      <t>ジカショウヒブン</t>
    </rPh>
    <rPh sb="14" eb="16">
      <t>バイデン</t>
    </rPh>
    <rPh sb="16" eb="17">
      <t>ブン</t>
    </rPh>
    <phoneticPr fontId="2"/>
  </si>
  <si>
    <t>設計一次エネ（PV+CGS）
[GJ/年]</t>
    <phoneticPr fontId="2"/>
  </si>
  <si>
    <t>設計一次エネ（CGS）
[GJ/年]</t>
    <phoneticPr fontId="2"/>
  </si>
  <si>
    <t>省エネ基準｜設計一次［GJ/年］</t>
    <rPh sb="0" eb="1">
      <t>ショウ</t>
    </rPh>
    <rPh sb="3" eb="5">
      <t>キジュン</t>
    </rPh>
    <rPh sb="6" eb="8">
      <t>セッケイ</t>
    </rPh>
    <rPh sb="8" eb="10">
      <t>イチジ</t>
    </rPh>
    <phoneticPr fontId="2"/>
  </si>
  <si>
    <t>誘導基準｜設計一次［GJ/年］</t>
    <rPh sb="0" eb="2">
      <t>ユウドウ</t>
    </rPh>
    <rPh sb="2" eb="4">
      <t>キジュン</t>
    </rPh>
    <rPh sb="5" eb="7">
      <t>セッケイ</t>
    </rPh>
    <rPh sb="7" eb="9">
      <t>イチジ</t>
    </rPh>
    <phoneticPr fontId="2"/>
  </si>
  <si>
    <t>基準一次エネ［GJ/年］</t>
    <rPh sb="0" eb="2">
      <t>キジュン</t>
    </rPh>
    <rPh sb="2" eb="4">
      <t>イチジ</t>
    </rPh>
    <rPh sb="3" eb="4">
      <t>ジ</t>
    </rPh>
    <phoneticPr fontId="2"/>
  </si>
  <si>
    <t>　その他の設備
　[MJ/年]</t>
    <rPh sb="3" eb="4">
      <t>タ</t>
    </rPh>
    <rPh sb="5" eb="6">
      <t>セツ</t>
    </rPh>
    <rPh sb="6" eb="7">
      <t>ビ</t>
    </rPh>
    <rPh sb="13" eb="14">
      <t>ネン</t>
    </rPh>
    <phoneticPr fontId="2"/>
  </si>
  <si>
    <t>　 太陽光発電設備（発電量）［MJ］</t>
    <rPh sb="2" eb="5">
      <t>タイヨウコウ</t>
    </rPh>
    <rPh sb="5" eb="7">
      <t>ハツデン</t>
    </rPh>
    <rPh sb="7" eb="9">
      <t>セツビ</t>
    </rPh>
    <rPh sb="10" eb="12">
      <t>ハツデン</t>
    </rPh>
    <rPh sb="12" eb="13">
      <t>リョウ</t>
    </rPh>
    <phoneticPr fontId="2"/>
  </si>
  <si>
    <t xml:space="preserve"> 　太陽光発電設備（売電量）［MJ］</t>
    <rPh sb="2" eb="5">
      <t>タイヨウコウ</t>
    </rPh>
    <rPh sb="5" eb="7">
      <t>ハツデン</t>
    </rPh>
    <rPh sb="7" eb="9">
      <t>セツビ</t>
    </rPh>
    <rPh sb="10" eb="12">
      <t>バイデン</t>
    </rPh>
    <rPh sb="12" eb="13">
      <t>リョウ</t>
    </rPh>
    <phoneticPr fontId="2"/>
  </si>
  <si>
    <t>基準一次エネ
[GJ/年]</t>
    <phoneticPr fontId="2"/>
  </si>
  <si>
    <r>
      <t xml:space="preserve"> U</t>
    </r>
    <r>
      <rPr>
        <vertAlign val="subscript"/>
        <sz val="9"/>
        <rFont val="Meiryo UI"/>
        <family val="3"/>
        <charset val="128"/>
      </rPr>
      <t>A</t>
    </r>
    <r>
      <rPr>
        <sz val="9"/>
        <rFont val="Meiryo UI"/>
        <family val="3"/>
        <charset val="128"/>
      </rPr>
      <t>値　設計値　[ｗ/㎡･K]</t>
    </r>
    <phoneticPr fontId="2"/>
  </si>
  <si>
    <t>基準一次エネ [MJ/年]</t>
    <rPh sb="0" eb="2">
      <t>キジュン</t>
    </rPh>
    <phoneticPr fontId="2"/>
  </si>
  <si>
    <t>設計一次エネ（自家消費+売電） [GJ/年]　換算</t>
    <rPh sb="7" eb="9">
      <t>ジカ</t>
    </rPh>
    <rPh sb="9" eb="11">
      <t>ショウヒ</t>
    </rPh>
    <rPh sb="12" eb="14">
      <t>バイデン</t>
    </rPh>
    <rPh sb="23" eb="25">
      <t>カンザン</t>
    </rPh>
    <phoneticPr fontId="2"/>
  </si>
  <si>
    <t>設計一次エネ（PV+CGS） [MJ/年]</t>
    <phoneticPr fontId="2"/>
  </si>
  <si>
    <t>太陽光発電設備（売電量）［MJ］</t>
    <rPh sb="8" eb="9">
      <t>ウ</t>
    </rPh>
    <phoneticPr fontId="2"/>
  </si>
  <si>
    <t>無</t>
    <rPh sb="0" eb="1">
      <t>ナシ</t>
    </rPh>
    <phoneticPr fontId="2"/>
  </si>
  <si>
    <t>×住戸数</t>
    <phoneticPr fontId="2"/>
  </si>
  <si>
    <t>『ZEH』</t>
    <phoneticPr fontId="2"/>
  </si>
  <si>
    <t xml:space="preserve"> ５．「ZEH」に関する事項</t>
    <phoneticPr fontId="2"/>
  </si>
  <si>
    <t>記載なし</t>
    <rPh sb="0" eb="2">
      <t>キサイ</t>
    </rPh>
    <phoneticPr fontId="2"/>
  </si>
  <si>
    <t>ZEH判定</t>
    <phoneticPr fontId="2"/>
  </si>
  <si>
    <t>NearlｙZEH</t>
    <phoneticPr fontId="2"/>
  </si>
  <si>
    <t>ZEH Oriented</t>
    <phoneticPr fontId="2"/>
  </si>
  <si>
    <t>ZEH Ready</t>
    <phoneticPr fontId="2"/>
  </si>
  <si>
    <t xml:space="preserve"> ZEH Ready</t>
    <phoneticPr fontId="2"/>
  </si>
  <si>
    <t>・告示新設に伴う改訂</t>
    <rPh sb="1" eb="3">
      <t>コクジ</t>
    </rPh>
    <rPh sb="3" eb="5">
      <t>シンセツ</t>
    </rPh>
    <rPh sb="6" eb="7">
      <t>トモナ</t>
    </rPh>
    <rPh sb="8" eb="10">
      <t>カイテイ</t>
    </rPh>
    <phoneticPr fontId="2"/>
  </si>
  <si>
    <t>・住戸のZEH判定を追加</t>
    <rPh sb="1" eb="3">
      <t>ジュウコ</t>
    </rPh>
    <rPh sb="7" eb="9">
      <t>ハンテイ</t>
    </rPh>
    <rPh sb="10" eb="12">
      <t>ツイカ</t>
    </rPh>
    <phoneticPr fontId="2"/>
  </si>
  <si>
    <t>HPJ-920-4</t>
    <phoneticPr fontId="2"/>
  </si>
  <si>
    <t>※第1面の選択を反映します。</t>
    <rPh sb="1" eb="2">
      <t>ダイ</t>
    </rPh>
    <rPh sb="3" eb="4">
      <t>メン</t>
    </rPh>
    <rPh sb="5" eb="7">
      <t>センタク</t>
    </rPh>
    <rPh sb="8" eb="10">
      <t>ハンエイ</t>
    </rPh>
    <phoneticPr fontId="2"/>
  </si>
  <si>
    <t>（注意）一次エネルギー消費量計算書のパターンごとに入力し、住戸数を入力することで消費量等に自動で住戸数を乗じて計算します。（住戸数が１の場合は、１を入力します。）</t>
    <rPh sb="1" eb="3">
      <t>チュウイ</t>
    </rPh>
    <rPh sb="4" eb="6">
      <t>イチジ</t>
    </rPh>
    <rPh sb="11" eb="14">
      <t>ショウヒリョウ</t>
    </rPh>
    <rPh sb="14" eb="16">
      <t>ケイサン</t>
    </rPh>
    <rPh sb="16" eb="17">
      <t>ショ</t>
    </rPh>
    <rPh sb="25" eb="27">
      <t>ニュウリョク</t>
    </rPh>
    <rPh sb="29" eb="31">
      <t>ジュウコ</t>
    </rPh>
    <rPh sb="31" eb="32">
      <t>スウ</t>
    </rPh>
    <rPh sb="33" eb="35">
      <t>ニュウリョク</t>
    </rPh>
    <rPh sb="40" eb="42">
      <t>ショウヒ</t>
    </rPh>
    <rPh sb="42" eb="43">
      <t>リョウ</t>
    </rPh>
    <rPh sb="43" eb="44">
      <t>ナド</t>
    </rPh>
    <rPh sb="45" eb="47">
      <t>ジドウ</t>
    </rPh>
    <rPh sb="48" eb="50">
      <t>ジュウコ</t>
    </rPh>
    <rPh sb="50" eb="51">
      <t>スウ</t>
    </rPh>
    <rPh sb="52" eb="53">
      <t>ジョウ</t>
    </rPh>
    <rPh sb="55" eb="57">
      <t>ケイサン</t>
    </rPh>
    <rPh sb="62" eb="64">
      <t>ジュウコ</t>
    </rPh>
    <rPh sb="64" eb="65">
      <t>スウ</t>
    </rPh>
    <rPh sb="68" eb="70">
      <t>バアイ</t>
    </rPh>
    <rPh sb="74" eb="76">
      <t>ニュウリョク</t>
    </rPh>
    <phoneticPr fontId="2"/>
  </si>
  <si>
    <t>　住戸数※</t>
    <rPh sb="1" eb="3">
      <t>ジュウコ</t>
    </rPh>
    <rPh sb="3" eb="4">
      <t>スウ</t>
    </rPh>
    <phoneticPr fontId="2"/>
  </si>
  <si>
    <t xml:space="preserve"> 1.住戸の番号※</t>
    <rPh sb="3" eb="5">
      <t>ジュウコ</t>
    </rPh>
    <rPh sb="6" eb="8">
      <t>バンゴウ</t>
    </rPh>
    <phoneticPr fontId="2"/>
  </si>
  <si>
    <t>部屋タイプ※</t>
    <rPh sb="0" eb="2">
      <t>ヘヤ</t>
    </rPh>
    <phoneticPr fontId="2"/>
  </si>
  <si>
    <t>３.評価手法に関する事項※</t>
    <rPh sb="2" eb="4">
      <t>ヒョウカ</t>
    </rPh>
    <rPh sb="4" eb="6">
      <t>シュホウ</t>
    </rPh>
    <rPh sb="7" eb="8">
      <t>カン</t>
    </rPh>
    <rPh sb="10" eb="12">
      <t>ジコウ</t>
    </rPh>
    <phoneticPr fontId="2"/>
  </si>
  <si>
    <t xml:space="preserve"> ４.一次エネルギー消費量に関する事項※</t>
    <rPh sb="3" eb="5">
      <t>イチジ</t>
    </rPh>
    <rPh sb="10" eb="13">
      <t>ショウヒリョウ</t>
    </rPh>
    <rPh sb="14" eb="15">
      <t>カン</t>
    </rPh>
    <rPh sb="17" eb="19">
      <t>ジコウ</t>
    </rPh>
    <phoneticPr fontId="2"/>
  </si>
  <si>
    <t>６.参考情報に関する事項※</t>
    <phoneticPr fontId="2"/>
  </si>
  <si>
    <t>断熱性能（外皮性能）※</t>
    <rPh sb="0" eb="2">
      <t>ダンネツ</t>
    </rPh>
    <rPh sb="2" eb="4">
      <t>セイノウ</t>
    </rPh>
    <rPh sb="5" eb="7">
      <t>ガイヒ</t>
    </rPh>
    <rPh sb="7" eb="9">
      <t>セイノウ</t>
    </rPh>
    <phoneticPr fontId="2"/>
  </si>
  <si>
    <t>エネルギー消費性能※</t>
    <phoneticPr fontId="2"/>
  </si>
  <si>
    <t>共用部※</t>
    <rPh sb="0" eb="3">
      <t>キョウヨウブ</t>
    </rPh>
    <phoneticPr fontId="2"/>
  </si>
  <si>
    <t>太陽光の有無※</t>
    <rPh sb="0" eb="3">
      <t>タイヨウコウ</t>
    </rPh>
    <rPh sb="4" eb="6">
      <t>ウム</t>
    </rPh>
    <phoneticPr fontId="2"/>
  </si>
  <si>
    <t>合計住戸数※</t>
    <rPh sb="0" eb="2">
      <t>ゴウケイ</t>
    </rPh>
    <rPh sb="2" eb="4">
      <t>ジュウコ</t>
    </rPh>
    <rPh sb="4" eb="5">
      <t>スウ</t>
    </rPh>
    <phoneticPr fontId="2"/>
  </si>
  <si>
    <t>BELS　申請書第五面　兼　設計内容（現況）説明書　＜住棟及び住戸評価用＞　（※は必須入力項目です）</t>
    <rPh sb="5" eb="8">
      <t>シンセイショ</t>
    </rPh>
    <rPh sb="8" eb="9">
      <t>ダイ</t>
    </rPh>
    <rPh sb="9" eb="10">
      <t>ゴ</t>
    </rPh>
    <rPh sb="10" eb="11">
      <t>メン</t>
    </rPh>
    <rPh sb="12" eb="13">
      <t>ケン</t>
    </rPh>
    <rPh sb="19" eb="21">
      <t>ゲンキョウ</t>
    </rPh>
    <rPh sb="27" eb="29">
      <t>ジュウトウ</t>
    </rPh>
    <rPh sb="29" eb="30">
      <t>オヨ</t>
    </rPh>
    <rPh sb="31" eb="33">
      <t>ジュウコ</t>
    </rPh>
    <rPh sb="33" eb="35">
      <t>ヒョウカ</t>
    </rPh>
    <rPh sb="35" eb="36">
      <t>ヨウ</t>
    </rPh>
    <rPh sb="41" eb="43">
      <t>ヒッス</t>
    </rPh>
    <rPh sb="43" eb="45">
      <t>ニュウリョク</t>
    </rPh>
    <rPh sb="45" eb="47">
      <t>コウモク</t>
    </rPh>
    <phoneticPr fontId="2"/>
  </si>
  <si>
    <t>削減率及びBEI</t>
    <rPh sb="0" eb="2">
      <t>サクゲン</t>
    </rPh>
    <rPh sb="2" eb="3">
      <t>リツ</t>
    </rPh>
    <rPh sb="3" eb="4">
      <t>オヨ</t>
    </rPh>
    <phoneticPr fontId="2"/>
  </si>
  <si>
    <t>部屋タイプ</t>
    <rPh sb="0" eb="2">
      <t>ヘヤ</t>
    </rPh>
    <phoneticPr fontId="2"/>
  </si>
  <si>
    <t>木質燃料ストーブ（ペレットストーブ）</t>
    <rPh sb="0" eb="4">
      <t>モクシツネンリョウ</t>
    </rPh>
    <phoneticPr fontId="2"/>
  </si>
  <si>
    <r>
      <t>外皮平均熱貫流率（U</t>
    </r>
    <r>
      <rPr>
        <sz val="8"/>
        <rFont val="HGSｺﾞｼｯｸM"/>
        <family val="3"/>
        <charset val="128"/>
      </rPr>
      <t>A</t>
    </r>
    <r>
      <rPr>
        <sz val="9"/>
        <rFont val="HGSｺﾞｼｯｸM"/>
        <family val="3"/>
        <charset val="128"/>
      </rPr>
      <t>値）</t>
    </r>
    <phoneticPr fontId="2"/>
  </si>
  <si>
    <r>
      <t>U</t>
    </r>
    <r>
      <rPr>
        <sz val="8"/>
        <rFont val="HGSｺﾞｼｯｸM"/>
        <family val="3"/>
        <charset val="128"/>
      </rPr>
      <t>A</t>
    </r>
    <r>
      <rPr>
        <sz val="9"/>
        <rFont val="HGSｺﾞｼｯｸM"/>
        <family val="3"/>
        <charset val="128"/>
      </rPr>
      <t>値計算書による</t>
    </r>
    <rPh sb="2" eb="3">
      <t>アタイ</t>
    </rPh>
    <rPh sb="3" eb="6">
      <t>ケイサンショ</t>
    </rPh>
    <phoneticPr fontId="2"/>
  </si>
  <si>
    <r>
      <t>冷房期の平均日射熱取得率（η</t>
    </r>
    <r>
      <rPr>
        <sz val="8"/>
        <rFont val="HGSｺﾞｼｯｸM"/>
        <family val="3"/>
        <charset val="128"/>
      </rPr>
      <t>AC</t>
    </r>
    <r>
      <rPr>
        <sz val="9"/>
        <rFont val="HGSｺﾞｼｯｸM"/>
        <family val="3"/>
        <charset val="128"/>
      </rPr>
      <t>値）</t>
    </r>
    <phoneticPr fontId="2"/>
  </si>
  <si>
    <r>
      <t>η</t>
    </r>
    <r>
      <rPr>
        <sz val="8"/>
        <rFont val="HGSｺﾞｼｯｸM"/>
        <family val="3"/>
        <charset val="128"/>
      </rPr>
      <t>AC</t>
    </r>
    <r>
      <rPr>
        <sz val="9"/>
        <rFont val="HGSｺﾞｼｯｸM"/>
        <family val="3"/>
        <charset val="128"/>
      </rPr>
      <t>値計算書による</t>
    </r>
    <rPh sb="3" eb="4">
      <t>アタイ</t>
    </rPh>
    <rPh sb="4" eb="7">
      <t>ケイサンショ</t>
    </rPh>
    <phoneticPr fontId="2"/>
  </si>
  <si>
    <t>設計者の氏名※</t>
    <rPh sb="0" eb="3">
      <t>セッケイシャ</t>
    </rPh>
    <rPh sb="4" eb="6">
      <t>シメイ</t>
    </rPh>
    <phoneticPr fontId="2"/>
  </si>
  <si>
    <t>その他（共同住宅等の場合）</t>
    <rPh sb="2" eb="3">
      <t>ホカ</t>
    </rPh>
    <rPh sb="4" eb="6">
      <t>キョウドウ</t>
    </rPh>
    <rPh sb="6" eb="8">
      <t>ジュウタク</t>
    </rPh>
    <rPh sb="8" eb="9">
      <t>ナド</t>
    </rPh>
    <rPh sb="10" eb="12">
      <t>バアイ</t>
    </rPh>
    <phoneticPr fontId="2"/>
  </si>
  <si>
    <t>その他の場合（</t>
    <rPh sb="2" eb="3">
      <t>ホカ</t>
    </rPh>
    <rPh sb="4" eb="6">
      <t>バアイ</t>
    </rPh>
    <phoneticPr fontId="2"/>
  </si>
  <si>
    <t>一次エネルギー消費量性能基準（計算）</t>
    <phoneticPr fontId="2"/>
  </si>
  <si>
    <t>床面積</t>
    <rPh sb="0" eb="3">
      <t>ユカメンセキ</t>
    </rPh>
    <phoneticPr fontId="2"/>
  </si>
  <si>
    <t>床面積算定表</t>
    <rPh sb="0" eb="3">
      <t>ユカメンセキ</t>
    </rPh>
    <rPh sb="3" eb="5">
      <t>サンテイ</t>
    </rPh>
    <rPh sb="5" eb="6">
      <t>ヒョウ</t>
    </rPh>
    <phoneticPr fontId="2"/>
  </si>
  <si>
    <t>仕様書</t>
  </si>
  <si>
    <t>空気調和設備</t>
    <rPh sb="0" eb="6">
      <t>クウキチョウワセツビ</t>
    </rPh>
    <phoneticPr fontId="2"/>
  </si>
  <si>
    <t>空気調和設備以外の機械換気設備</t>
    <rPh sb="0" eb="4">
      <t>クウキチョウワ</t>
    </rPh>
    <rPh sb="4" eb="6">
      <t>セツビ</t>
    </rPh>
    <rPh sb="6" eb="8">
      <t>イガイ</t>
    </rPh>
    <rPh sb="9" eb="11">
      <t>キカイ</t>
    </rPh>
    <rPh sb="11" eb="13">
      <t>カンキ</t>
    </rPh>
    <rPh sb="13" eb="15">
      <t>セツビ</t>
    </rPh>
    <phoneticPr fontId="2"/>
  </si>
  <si>
    <t>換気設備</t>
    <rPh sb="2" eb="4">
      <t>セツビ</t>
    </rPh>
    <phoneticPr fontId="2"/>
  </si>
  <si>
    <t>仕様書</t>
    <phoneticPr fontId="2"/>
  </si>
  <si>
    <t>給湯設備</t>
    <rPh sb="2" eb="4">
      <t>セツビ</t>
    </rPh>
    <phoneticPr fontId="2"/>
  </si>
  <si>
    <t>空気調和設備以外のエネルギー消費性能の確保に資する建築設備</t>
    <rPh sb="0" eb="2">
      <t>クウキ</t>
    </rPh>
    <rPh sb="2" eb="4">
      <t>チョウワ</t>
    </rPh>
    <rPh sb="4" eb="6">
      <t>セツビ</t>
    </rPh>
    <rPh sb="6" eb="8">
      <t>イガイ</t>
    </rPh>
    <rPh sb="19" eb="21">
      <t>カクホ</t>
    </rPh>
    <rPh sb="22" eb="23">
      <t>シ</t>
    </rPh>
    <rPh sb="25" eb="27">
      <t>ケンチク</t>
    </rPh>
    <rPh sb="27" eb="29">
      <t>セツビ</t>
    </rPh>
    <phoneticPr fontId="2"/>
  </si>
  <si>
    <t>設計内容説明書</t>
    <rPh sb="0" eb="2">
      <t>セッケイ</t>
    </rPh>
    <rPh sb="4" eb="7">
      <t>セツメイショ</t>
    </rPh>
    <rPh sb="5" eb="6">
      <t>ヨウ</t>
    </rPh>
    <phoneticPr fontId="2"/>
  </si>
  <si>
    <t>確認欄</t>
    <rPh sb="0" eb="2">
      <t>カクニン</t>
    </rPh>
    <rPh sb="2" eb="3">
      <t>ラン</t>
    </rPh>
    <phoneticPr fontId="2"/>
  </si>
  <si>
    <t>建物等の概要</t>
    <rPh sb="0" eb="2">
      <t>タテモノ</t>
    </rPh>
    <rPh sb="2" eb="3">
      <t>ナド</t>
    </rPh>
    <rPh sb="4" eb="6">
      <t>ガイヨウ</t>
    </rPh>
    <phoneticPr fontId="2"/>
  </si>
  <si>
    <t>案内図</t>
    <rPh sb="0" eb="3">
      <t>アンナイズ</t>
    </rPh>
    <phoneticPr fontId="2"/>
  </si>
  <si>
    <t>共用部
※共同住宅で共用部が存する場合のみ選択</t>
    <phoneticPr fontId="2"/>
  </si>
  <si>
    <t>計算対象外</t>
    <rPh sb="0" eb="2">
      <t>ケイサン</t>
    </rPh>
    <rPh sb="2" eb="4">
      <t>タイショウ</t>
    </rPh>
    <rPh sb="4" eb="5">
      <t>ガイ</t>
    </rPh>
    <phoneticPr fontId="2"/>
  </si>
  <si>
    <t>計算対象</t>
    <rPh sb="0" eb="2">
      <t>ケイサン</t>
    </rPh>
    <rPh sb="2" eb="4">
      <t>タイショウ</t>
    </rPh>
    <phoneticPr fontId="2"/>
  </si>
  <si>
    <t>構造</t>
    <rPh sb="0" eb="2">
      <t>コウゾウ</t>
    </rPh>
    <phoneticPr fontId="2"/>
  </si>
  <si>
    <t>その他の場合</t>
    <rPh sb="2" eb="3">
      <t>ホカ</t>
    </rPh>
    <rPh sb="4" eb="6">
      <t>バアイ</t>
    </rPh>
    <phoneticPr fontId="2"/>
  </si>
  <si>
    <t>外皮の概要</t>
    <rPh sb="0" eb="2">
      <t>ガイヒ</t>
    </rPh>
    <rPh sb="3" eb="5">
      <t>ガイヨウ</t>
    </rPh>
    <phoneticPr fontId="2"/>
  </si>
  <si>
    <t>評価手法等</t>
    <rPh sb="0" eb="2">
      <t>ヒョウカ</t>
    </rPh>
    <rPh sb="2" eb="4">
      <t>シュホウ</t>
    </rPh>
    <rPh sb="4" eb="5">
      <t>ナド</t>
    </rPh>
    <phoneticPr fontId="2"/>
  </si>
  <si>
    <t>住戸間の温度差係数
※共同住宅等の場合のみ</t>
    <rPh sb="0" eb="2">
      <t>ジュウコ</t>
    </rPh>
    <rPh sb="2" eb="3">
      <t>カン</t>
    </rPh>
    <rPh sb="4" eb="9">
      <t>オンドサケイスウ</t>
    </rPh>
    <rPh sb="11" eb="13">
      <t>キョウドウ</t>
    </rPh>
    <rPh sb="13" eb="15">
      <t>ジュウタク</t>
    </rPh>
    <rPh sb="15" eb="16">
      <t>ナド</t>
    </rPh>
    <rPh sb="17" eb="19">
      <t>バアイ</t>
    </rPh>
    <phoneticPr fontId="2"/>
  </si>
  <si>
    <t>仕様書</t>
    <rPh sb="0" eb="2">
      <t>シヨウ</t>
    </rPh>
    <rPh sb="2" eb="3">
      <t>ショ</t>
    </rPh>
    <phoneticPr fontId="2"/>
  </si>
  <si>
    <t>４％緩和適用（天窓以外の窓のみ対象）</t>
    <phoneticPr fontId="2"/>
  </si>
  <si>
    <t>設備の概要</t>
    <rPh sb="0" eb="2">
      <t>セツビ</t>
    </rPh>
    <rPh sb="3" eb="5">
      <t>ガイヨウ</t>
    </rPh>
    <phoneticPr fontId="2"/>
  </si>
  <si>
    <t>一部●●造</t>
    <rPh sb="0" eb="2">
      <t>イチブ</t>
    </rPh>
    <rPh sb="4" eb="5">
      <t>ゾウ</t>
    </rPh>
    <phoneticPr fontId="2"/>
  </si>
  <si>
    <t>（構造種別を選択）</t>
    <rPh sb="1" eb="3">
      <t>コウゾウ</t>
    </rPh>
    <rPh sb="3" eb="5">
      <t>シュベツ</t>
    </rPh>
    <rPh sb="6" eb="8">
      <t>センタク</t>
    </rPh>
    <phoneticPr fontId="2"/>
  </si>
  <si>
    <t>一部木造</t>
    <rPh sb="0" eb="2">
      <t>イチブ</t>
    </rPh>
    <phoneticPr fontId="2"/>
  </si>
  <si>
    <t>木造（軸組構法）</t>
    <rPh sb="3" eb="5">
      <t>ジクグミ</t>
    </rPh>
    <rPh sb="5" eb="7">
      <t>コウホウ</t>
    </rPh>
    <phoneticPr fontId="2"/>
  </si>
  <si>
    <t>木造（枠組構法）</t>
    <rPh sb="3" eb="5">
      <t>ワクグ</t>
    </rPh>
    <rPh sb="5" eb="7">
      <t>コウホウ</t>
    </rPh>
    <phoneticPr fontId="2"/>
  </si>
  <si>
    <t>一部鉄筋コンクリート造</t>
    <rPh sb="0" eb="2">
      <t>イチブ</t>
    </rPh>
    <phoneticPr fontId="2"/>
  </si>
  <si>
    <t>一部その他</t>
    <rPh sb="0" eb="2">
      <t>イチブ</t>
    </rPh>
    <rPh sb="4" eb="5">
      <t>ホカ</t>
    </rPh>
    <phoneticPr fontId="2"/>
  </si>
  <si>
    <t>鉄筋コンクリート造</t>
    <phoneticPr fontId="2"/>
  </si>
  <si>
    <t>共同集計表</t>
    <rPh sb="0" eb="5">
      <t>キョウドウシュウケイヒョウ</t>
    </rPh>
    <phoneticPr fontId="2"/>
  </si>
  <si>
    <t>設計内容説明書(別紙)による</t>
    <phoneticPr fontId="2"/>
  </si>
  <si>
    <t>設計内容説明欄※</t>
    <rPh sb="0" eb="2">
      <t>セッケイ</t>
    </rPh>
    <rPh sb="2" eb="4">
      <t>ナイヨウ</t>
    </rPh>
    <rPh sb="4" eb="6">
      <t>セツメイ</t>
    </rPh>
    <rPh sb="6" eb="7">
      <t>ラン</t>
    </rPh>
    <phoneticPr fontId="2"/>
  </si>
  <si>
    <t>HPJ-920-5</t>
    <phoneticPr fontId="2"/>
  </si>
  <si>
    <t>・戸建て版と共同版を統合</t>
    <rPh sb="1" eb="3">
      <t>コダ</t>
    </rPh>
    <rPh sb="4" eb="5">
      <t>バン</t>
    </rPh>
    <rPh sb="6" eb="8">
      <t>キョウドウ</t>
    </rPh>
    <rPh sb="8" eb="9">
      <t>バン</t>
    </rPh>
    <rPh sb="10" eb="12">
      <t>トウゴウ</t>
    </rPh>
    <phoneticPr fontId="2"/>
  </si>
  <si>
    <t>基準一次エネ消費量</t>
    <rPh sb="0" eb="2">
      <t>キジュン</t>
    </rPh>
    <phoneticPr fontId="2"/>
  </si>
  <si>
    <r>
      <t>設計一次エネ（PV +CGS） [GJ/年]　</t>
    </r>
    <r>
      <rPr>
        <sz val="9"/>
        <color rgb="FFFF0000"/>
        <rFont val="Meiryo UI"/>
        <family val="3"/>
        <charset val="128"/>
      </rPr>
      <t>（その他除き）</t>
    </r>
    <rPh sb="26" eb="27">
      <t>ホカ</t>
    </rPh>
    <rPh sb="27" eb="28">
      <t>ノゾ</t>
    </rPh>
    <phoneticPr fontId="2"/>
  </si>
  <si>
    <r>
      <t>設計一次エネ（CGS） [GJ/年]</t>
    </r>
    <r>
      <rPr>
        <sz val="9"/>
        <color rgb="FFFF0000"/>
        <rFont val="Meiryo UI"/>
        <family val="3"/>
        <charset val="128"/>
      </rPr>
      <t>　（その他除き）</t>
    </r>
    <phoneticPr fontId="2"/>
  </si>
  <si>
    <r>
      <t>基準一次エネ [GJ/年]　</t>
    </r>
    <r>
      <rPr>
        <sz val="9"/>
        <color rgb="FFFF0000"/>
        <rFont val="Meiryo UI"/>
        <family val="3"/>
        <charset val="128"/>
      </rPr>
      <t>（その他除き）</t>
    </r>
    <rPh sb="0" eb="2">
      <t>キジュン</t>
    </rPh>
    <phoneticPr fontId="2"/>
  </si>
  <si>
    <t>設計一次エネ（CGS） [GJ/年]　
換算</t>
    <phoneticPr fontId="2"/>
  </si>
  <si>
    <t>基準一次エネ [GJ/年]
　換算</t>
    <phoneticPr fontId="2"/>
  </si>
  <si>
    <t>全住戸に設置なし）</t>
    <rPh sb="0" eb="1">
      <t>ゼン</t>
    </rPh>
    <rPh sb="1" eb="3">
      <t>ジュウコ</t>
    </rPh>
    <rPh sb="4" eb="6">
      <t>セッチ</t>
    </rPh>
    <phoneticPr fontId="2"/>
  </si>
  <si>
    <t>再エネ設備 なし</t>
    <phoneticPr fontId="2"/>
  </si>
  <si>
    <t>全住戸)</t>
    <rPh sb="0" eb="1">
      <t>ゼン</t>
    </rPh>
    <rPh sb="1" eb="3">
      <t>ジュウコ</t>
    </rPh>
    <phoneticPr fontId="2"/>
  </si>
  <si>
    <t>４段階表示(再エネ考慮なし)</t>
    <phoneticPr fontId="2"/>
  </si>
  <si>
    <t>(</t>
    <phoneticPr fontId="2"/>
  </si>
  <si>
    <t>６段階表示(再エネ考慮あり)</t>
    <phoneticPr fontId="2"/>
  </si>
  <si>
    <t>エネルギー消費
性能の多段階表示</t>
    <rPh sb="11" eb="12">
      <t>タ</t>
    </rPh>
    <rPh sb="12" eb="14">
      <t>ダンカイ</t>
    </rPh>
    <rPh sb="14" eb="16">
      <t>ヒョウジ</t>
    </rPh>
    <phoneticPr fontId="2"/>
  </si>
  <si>
    <t>表示を希望する
評価項目</t>
    <phoneticPr fontId="2"/>
  </si>
  <si>
    <t>再エネ設備 あり</t>
    <phoneticPr fontId="2"/>
  </si>
  <si>
    <t xml:space="preserve"> ５．「ZEH」に関する
　　　事項※</t>
    <rPh sb="9" eb="10">
      <t>カン</t>
    </rPh>
    <rPh sb="16" eb="18">
      <t>ジコウ</t>
    </rPh>
    <phoneticPr fontId="2"/>
  </si>
  <si>
    <t>目安高熱費に
関すること</t>
    <rPh sb="0" eb="5">
      <t>メヤスコウネツヒ</t>
    </rPh>
    <rPh sb="7" eb="8">
      <t>カン</t>
    </rPh>
    <phoneticPr fontId="2"/>
  </si>
  <si>
    <t xml:space="preserve"> 2.申請対象となる住戸の存する
　　建築物の用途建築基準法施行規則
　（昭和25年建設省令第40号）
　　別紙の表の用途の区分※</t>
    <phoneticPr fontId="2"/>
  </si>
  <si>
    <t>有</t>
    <rPh sb="0" eb="1">
      <t>ア</t>
    </rPh>
    <phoneticPr fontId="2"/>
  </si>
  <si>
    <r>
      <t>設計一次エネ（自家消費+売電） [GJ/年]　換算_</t>
    </r>
    <r>
      <rPr>
        <sz val="9"/>
        <color rgb="FFFF0000"/>
        <rFont val="Meiryo UI"/>
        <family val="3"/>
        <charset val="128"/>
      </rPr>
      <t>再エネありの場合</t>
    </r>
    <rPh sb="26" eb="27">
      <t>サイ</t>
    </rPh>
    <rPh sb="32" eb="34">
      <t>バアイ</t>
    </rPh>
    <phoneticPr fontId="2"/>
  </si>
  <si>
    <r>
      <t>設計一次エネ（自家消費+売電） [GJ/年]　換算＿</t>
    </r>
    <r>
      <rPr>
        <sz val="9"/>
        <color rgb="FFFF0000"/>
        <rFont val="Meiryo UI"/>
        <family val="3"/>
        <charset val="128"/>
      </rPr>
      <t>再エネなしの場合</t>
    </r>
    <rPh sb="26" eb="27">
      <t>サイ</t>
    </rPh>
    <rPh sb="32" eb="34">
      <t>バアイ</t>
    </rPh>
    <phoneticPr fontId="2"/>
  </si>
  <si>
    <r>
      <rPr>
        <sz val="10"/>
        <color rgb="FFFF0000"/>
        <rFont val="Meiryo UI"/>
        <family val="3"/>
        <charset val="128"/>
      </rPr>
      <t>(その他含む)</t>
    </r>
    <r>
      <rPr>
        <sz val="10"/>
        <rFont val="Meiryo UI"/>
        <family val="3"/>
        <charset val="128"/>
      </rPr>
      <t xml:space="preserve">
[GJ/(戸・年)]</t>
    </r>
    <rPh sb="4" eb="5">
      <t>フク</t>
    </rPh>
    <phoneticPr fontId="2"/>
  </si>
  <si>
    <t xml:space="preserve"> 1.住戸の番号</t>
    <phoneticPr fontId="2"/>
  </si>
  <si>
    <t>設計一次エネ（PV+CGS） [GJ/年]　
換算</t>
    <phoneticPr fontId="2"/>
  </si>
  <si>
    <t>設計一次エネ
（省エネ基準）[GJ/年]</t>
    <rPh sb="8" eb="9">
      <t>ショウ</t>
    </rPh>
    <rPh sb="11" eb="13">
      <t>キジュン</t>
    </rPh>
    <phoneticPr fontId="2"/>
  </si>
  <si>
    <t>基準一次エネ
（省エネ基準）[GJ/年]</t>
    <rPh sb="0" eb="2">
      <t>キジュン</t>
    </rPh>
    <rPh sb="8" eb="9">
      <t>ショウ</t>
    </rPh>
    <rPh sb="11" eb="13">
      <t>キジュン</t>
    </rPh>
    <phoneticPr fontId="2"/>
  </si>
  <si>
    <t>設計一次エネ
（誘導基準）[GJ/年]</t>
    <rPh sb="8" eb="12">
      <t>ユウドウキジュン</t>
    </rPh>
    <phoneticPr fontId="2"/>
  </si>
  <si>
    <t>基準一次エネ
（誘導基準）[GJ/年]</t>
    <rPh sb="0" eb="2">
      <t>キジュン</t>
    </rPh>
    <rPh sb="8" eb="12">
      <t>ユウドウキジュン</t>
    </rPh>
    <phoneticPr fontId="2"/>
  </si>
  <si>
    <t>その他除き</t>
    <phoneticPr fontId="2"/>
  </si>
  <si>
    <t>記載しない</t>
    <rPh sb="0" eb="2">
      <t>キサイ</t>
    </rPh>
    <phoneticPr fontId="2"/>
  </si>
  <si>
    <t>―</t>
    <phoneticPr fontId="2"/>
  </si>
  <si>
    <t>　再エネなし 削減率</t>
    <phoneticPr fontId="2"/>
  </si>
  <si>
    <t>　再エネなし BEI</t>
    <phoneticPr fontId="2"/>
  </si>
  <si>
    <t>　再エネあり 削減率　(自家消費分）</t>
    <phoneticPr fontId="2"/>
  </si>
  <si>
    <t>　再エネあり　 BEI　　(自家消費分）</t>
    <rPh sb="14" eb="16">
      <t>ジカ</t>
    </rPh>
    <rPh sb="16" eb="18">
      <t>ショウヒ</t>
    </rPh>
    <rPh sb="18" eb="19">
      <t>ブン</t>
    </rPh>
    <phoneticPr fontId="2"/>
  </si>
  <si>
    <t>　再エネあり 削減率　(自家消費分+売電分）</t>
    <phoneticPr fontId="2"/>
  </si>
  <si>
    <t>　再エネあり　 BEI　　(自家消費分+売電分）</t>
    <rPh sb="14" eb="16">
      <t>ジカ</t>
    </rPh>
    <rPh sb="16" eb="18">
      <t>ショウヒ</t>
    </rPh>
    <rPh sb="18" eb="19">
      <t>ブン</t>
    </rPh>
    <rPh sb="20" eb="22">
      <t>バイデン</t>
    </rPh>
    <rPh sb="22" eb="23">
      <t>ブン</t>
    </rPh>
    <phoneticPr fontId="2"/>
  </si>
  <si>
    <t>□</t>
    <phoneticPr fontId="2"/>
  </si>
  <si>
    <t>　UA値（最低値）</t>
    <phoneticPr fontId="2"/>
  </si>
  <si>
    <t>　ηAC値（最低値）</t>
    <phoneticPr fontId="2"/>
  </si>
  <si>
    <t>　UA値（最低値）</t>
    <rPh sb="3" eb="4">
      <t>アタイ</t>
    </rPh>
    <rPh sb="5" eb="7">
      <t>サイテイ</t>
    </rPh>
    <rPh sb="7" eb="8">
      <t>アタイ</t>
    </rPh>
    <phoneticPr fontId="2"/>
  </si>
  <si>
    <t>　ηAC値（最低値）</t>
    <rPh sb="4" eb="5">
      <t>アタイ</t>
    </rPh>
    <phoneticPr fontId="2"/>
  </si>
  <si>
    <t>その他［GJ/年］</t>
    <phoneticPr fontId="2"/>
  </si>
  <si>
    <t>基準一次［GJ/年］｜誘導基準(その他含み）</t>
    <rPh sb="0" eb="2">
      <t>キジュン</t>
    </rPh>
    <rPh sb="2" eb="4">
      <t>イチジ</t>
    </rPh>
    <phoneticPr fontId="2"/>
  </si>
  <si>
    <t>■</t>
  </si>
  <si>
    <t>鉄骨造</t>
    <phoneticPr fontId="2"/>
  </si>
  <si>
    <t>一部鉄骨造</t>
    <rPh sb="0" eb="2">
      <t>イチブ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</si>
</sst>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_ "/>
    <numFmt numFmtId="178" formatCode="0.0"/>
    <numFmt numFmtId="179" formatCode="#,##0.0;[Red]\-#,##0.0"/>
    <numFmt numFmtId="180" formatCode="0_ "/>
    <numFmt numFmtId="181" formatCode="#,##0.0_ ;[Red]\-#,##0.0\ "/>
    <numFmt numFmtId="182" formatCode="#,##0_ ;[Red]\-#,##0\ "/>
    <numFmt numFmtId="183" formatCode="#,##0.00_ ;[Red]\-#,##0.00\ "/>
    <numFmt numFmtId="184" formatCode="General&quot;％&quot;"/>
    <numFmt numFmtId="185" formatCode="0_);[Red]\(0\)"/>
    <numFmt numFmtId="186" formatCode="0.0_);[Red]\(0.0\)"/>
    <numFmt numFmtId="187" formatCode="#,##0.0_ "/>
    <numFmt numFmtId="188" formatCode="0.00_);[Red]\(0.00\)"/>
    <numFmt numFmtId="189" formatCode="0.000_ "/>
  </numFmts>
  <fonts count="37">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10"/>
      <name val="ＭＳ Ｐゴシック"/>
      <family val="3"/>
      <charset val="128"/>
    </font>
    <font>
      <u/>
      <sz val="10"/>
      <color indexed="12"/>
      <name val="ＭＳ Ｐゴシック"/>
      <family val="3"/>
      <charset val="128"/>
    </font>
    <font>
      <sz val="10"/>
      <name val="Meiryo UI"/>
      <family val="3"/>
      <charset val="128"/>
    </font>
    <font>
      <sz val="8"/>
      <name val="Meiryo UI"/>
      <family val="3"/>
      <charset val="128"/>
    </font>
    <font>
      <sz val="9"/>
      <name val="Meiryo UI"/>
      <family val="3"/>
      <charset val="128"/>
    </font>
    <font>
      <sz val="11"/>
      <name val="Meiryo UI"/>
      <family val="3"/>
      <charset val="128"/>
    </font>
    <font>
      <b/>
      <sz val="9"/>
      <name val="Meiryo UI"/>
      <family val="3"/>
      <charset val="128"/>
    </font>
    <font>
      <b/>
      <sz val="8"/>
      <name val="Meiryo UI"/>
      <family val="3"/>
      <charset val="128"/>
    </font>
    <font>
      <sz val="12"/>
      <name val="HGｺﾞｼｯｸM"/>
      <family val="3"/>
      <charset val="128"/>
    </font>
    <font>
      <vertAlign val="subscript"/>
      <sz val="8"/>
      <name val="Meiryo UI"/>
      <family val="3"/>
      <charset val="128"/>
    </font>
    <font>
      <sz val="8"/>
      <color theme="0" tint="-0.499984740745262"/>
      <name val="Meiryo UI"/>
      <family val="3"/>
      <charset val="128"/>
    </font>
    <font>
      <b/>
      <sz val="10"/>
      <name val="Meiryo UI"/>
      <family val="3"/>
      <charset val="128"/>
    </font>
    <font>
      <vertAlign val="subscript"/>
      <sz val="9"/>
      <name val="Meiryo UI"/>
      <family val="3"/>
      <charset val="128"/>
    </font>
    <font>
      <i/>
      <sz val="9"/>
      <name val="Meiryo UI"/>
      <family val="3"/>
      <charset val="128"/>
    </font>
    <font>
      <sz val="10.5"/>
      <color rgb="FF203864"/>
      <name val="ＭＳ ゴシック"/>
      <family val="3"/>
      <charset val="128"/>
    </font>
    <font>
      <sz val="10"/>
      <color theme="1"/>
      <name val="Meiryo UI"/>
      <family val="3"/>
      <charset val="128"/>
    </font>
    <font>
      <sz val="11"/>
      <name val="HGｺﾞｼｯｸM"/>
      <family val="3"/>
      <charset val="128"/>
    </font>
    <font>
      <sz val="10"/>
      <name val="HGｺﾞｼｯｸM"/>
      <family val="3"/>
      <charset val="128"/>
    </font>
    <font>
      <sz val="9"/>
      <color rgb="FFFF0000"/>
      <name val="Meiryo UI"/>
      <family val="3"/>
      <charset val="128"/>
    </font>
    <font>
      <sz val="9"/>
      <color indexed="81"/>
      <name val="メイリオ"/>
      <family val="3"/>
      <charset val="128"/>
    </font>
    <font>
      <sz val="9"/>
      <name val="HGSｺﾞｼｯｸM"/>
      <family val="3"/>
      <charset val="128"/>
    </font>
    <font>
      <sz val="11"/>
      <name val="HGSｺﾞｼｯｸM"/>
      <family val="3"/>
      <charset val="128"/>
    </font>
    <font>
      <sz val="8"/>
      <name val="HGSｺﾞｼｯｸM"/>
      <family val="3"/>
      <charset val="128"/>
    </font>
    <font>
      <sz val="12"/>
      <name val="HGSｺﾞｼｯｸM"/>
      <family val="3"/>
      <charset val="128"/>
    </font>
    <font>
      <b/>
      <sz val="10"/>
      <name val="HGSｺﾞｼｯｸM"/>
      <family val="3"/>
      <charset val="128"/>
    </font>
    <font>
      <sz val="10"/>
      <name val="HGSｺﾞｼｯｸM"/>
      <family val="3"/>
      <charset val="128"/>
    </font>
    <font>
      <sz val="10"/>
      <color theme="1"/>
      <name val="ＭＳ 明朝"/>
      <family val="1"/>
      <charset val="128"/>
    </font>
    <font>
      <b/>
      <u/>
      <sz val="9"/>
      <color indexed="81"/>
      <name val="メイリオ"/>
      <family val="3"/>
      <charset val="128"/>
    </font>
    <font>
      <sz val="9"/>
      <color indexed="10"/>
      <name val="メイリオ"/>
      <family val="3"/>
      <charset val="128"/>
    </font>
    <font>
      <sz val="10"/>
      <color rgb="FFFF0000"/>
      <name val="Meiryo UI"/>
      <family val="3"/>
      <charset val="128"/>
    </font>
    <font>
      <sz val="9"/>
      <color indexed="81"/>
      <name val="MS P ゴシック"/>
      <family val="3"/>
      <charset val="128"/>
    </font>
    <font>
      <b/>
      <sz val="9"/>
      <color indexed="81"/>
      <name val="MS P ゴシック"/>
      <family val="3"/>
      <charset val="128"/>
    </font>
  </fonts>
  <fills count="1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CCFF6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FFFF"/>
        <bgColor indexed="64"/>
      </patternFill>
    </fill>
    <fill>
      <patternFill patternType="solid">
        <fgColor theme="5" tint="0.79998168889431442"/>
        <bgColor indexed="64"/>
      </patternFill>
    </fill>
    <fill>
      <patternFill patternType="solid">
        <fgColor theme="4" tint="0.79998168889431442"/>
        <bgColor indexed="64"/>
      </patternFill>
    </fill>
  </fills>
  <borders count="185">
    <border>
      <left/>
      <right/>
      <top/>
      <bottom/>
      <diagonal/>
    </border>
    <border>
      <left/>
      <right/>
      <top style="medium">
        <color indexed="64"/>
      </top>
      <bottom/>
      <diagonal/>
    </border>
    <border>
      <left/>
      <right/>
      <top/>
      <bottom style="hair">
        <color indexed="64"/>
      </bottom>
      <diagonal/>
    </border>
    <border>
      <left style="hair">
        <color indexed="64"/>
      </left>
      <right/>
      <top/>
      <bottom style="hair">
        <color indexed="64"/>
      </bottom>
      <diagonal/>
    </border>
    <border>
      <left/>
      <right/>
      <top/>
      <bottom style="medium">
        <color indexed="64"/>
      </bottom>
      <diagonal/>
    </border>
    <border>
      <left style="hair">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style="medium">
        <color indexed="64"/>
      </bottom>
      <diagonal/>
    </border>
    <border>
      <left style="hair">
        <color indexed="64"/>
      </left>
      <right/>
      <top/>
      <bottom style="thin">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top/>
      <bottom style="medium">
        <color indexed="64"/>
      </bottom>
      <diagonal/>
    </border>
    <border>
      <left/>
      <right/>
      <top style="thin">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style="medium">
        <color indexed="64"/>
      </left>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thin">
        <color indexed="64"/>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cellStyleXfs>
  <cellXfs count="980">
    <xf numFmtId="0" fontId="0" fillId="0" borderId="0" xfId="0">
      <alignment vertical="center"/>
    </xf>
    <xf numFmtId="0" fontId="3" fillId="0" borderId="0" xfId="0" applyFont="1">
      <alignment vertical="center"/>
    </xf>
    <xf numFmtId="0" fontId="4" fillId="2" borderId="1"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3" fillId="0" borderId="1" xfId="0" applyFont="1" applyBorder="1">
      <alignment vertical="center"/>
    </xf>
    <xf numFmtId="0" fontId="3" fillId="0" borderId="23" xfId="0" applyFont="1" applyBorder="1">
      <alignment vertical="center"/>
    </xf>
    <xf numFmtId="0" fontId="3" fillId="0" borderId="0" xfId="0" applyFont="1" applyAlignment="1">
      <alignment horizontal="left" vertical="center"/>
    </xf>
    <xf numFmtId="0" fontId="8" fillId="0" borderId="46" xfId="4" applyFont="1" applyBorder="1">
      <alignment vertical="center"/>
    </xf>
    <xf numFmtId="0" fontId="8" fillId="0" borderId="46" xfId="5" applyFont="1" applyBorder="1">
      <alignment vertical="center"/>
    </xf>
    <xf numFmtId="0" fontId="10"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xf>
    <xf numFmtId="0" fontId="13" fillId="2" borderId="55"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57" xfId="0" applyFont="1" applyFill="1" applyBorder="1" applyAlignment="1" applyProtection="1">
      <alignment horizontal="center" vertical="center"/>
      <protection locked="0"/>
    </xf>
    <xf numFmtId="0" fontId="13" fillId="5" borderId="57"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protection locked="0"/>
    </xf>
    <xf numFmtId="0" fontId="9" fillId="2" borderId="41" xfId="0" applyFont="1" applyFill="1" applyBorder="1">
      <alignment vertical="center"/>
    </xf>
    <xf numFmtId="0" fontId="9" fillId="0" borderId="41"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1" fillId="2" borderId="41" xfId="0" applyFont="1" applyFill="1" applyBorder="1">
      <alignmen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14" xfId="0" applyFont="1" applyBorder="1">
      <alignment vertical="center"/>
    </xf>
    <xf numFmtId="176" fontId="9" fillId="0" borderId="0" xfId="0" applyNumberFormat="1" applyFont="1" applyAlignment="1">
      <alignment horizontal="center" vertical="center"/>
    </xf>
    <xf numFmtId="176" fontId="9" fillId="0" borderId="6" xfId="0" applyNumberFormat="1" applyFont="1" applyBorder="1" applyAlignment="1">
      <alignment horizontal="center" vertical="center"/>
    </xf>
    <xf numFmtId="0" fontId="9" fillId="0" borderId="20" xfId="0" applyFont="1" applyBorder="1">
      <alignment vertical="center"/>
    </xf>
    <xf numFmtId="177" fontId="9" fillId="0" borderId="9"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9" fillId="4" borderId="18" xfId="0" applyFont="1" applyFill="1" applyBorder="1">
      <alignment vertical="center"/>
    </xf>
    <xf numFmtId="0" fontId="9" fillId="4" borderId="20" xfId="0" applyFont="1" applyFill="1" applyBorder="1">
      <alignment vertical="center"/>
    </xf>
    <xf numFmtId="0" fontId="9" fillId="4" borderId="14" xfId="0" applyFont="1" applyFill="1" applyBorder="1">
      <alignment vertical="center"/>
    </xf>
    <xf numFmtId="0" fontId="9" fillId="6" borderId="12" xfId="0" applyFont="1" applyFill="1" applyBorder="1">
      <alignment vertical="center"/>
    </xf>
    <xf numFmtId="0" fontId="9" fillId="0" borderId="14" xfId="0" applyFont="1" applyBorder="1" applyAlignment="1">
      <alignment horizontal="center" vertical="center"/>
    </xf>
    <xf numFmtId="176" fontId="9" fillId="0" borderId="14" xfId="0" applyNumberFormat="1" applyFont="1" applyBorder="1" applyAlignment="1">
      <alignment horizontal="center" vertical="center"/>
    </xf>
    <xf numFmtId="177" fontId="9" fillId="0" borderId="20" xfId="0" applyNumberFormat="1" applyFont="1" applyBorder="1" applyAlignment="1">
      <alignment horizontal="center" vertical="center"/>
    </xf>
    <xf numFmtId="0" fontId="9" fillId="2" borderId="18" xfId="0" applyFont="1" applyFill="1" applyBorder="1">
      <alignment vertical="center"/>
    </xf>
    <xf numFmtId="0" fontId="9" fillId="2" borderId="11" xfId="0" applyFont="1" applyFill="1" applyBorder="1">
      <alignment vertical="center"/>
    </xf>
    <xf numFmtId="0" fontId="9" fillId="2" borderId="12" xfId="0" applyFont="1" applyFill="1" applyBorder="1">
      <alignment vertical="center"/>
    </xf>
    <xf numFmtId="0" fontId="9" fillId="6" borderId="63" xfId="0" applyFont="1" applyFill="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6" borderId="20" xfId="0" applyFont="1" applyFill="1" applyBorder="1">
      <alignment vertical="center"/>
    </xf>
    <xf numFmtId="0" fontId="10" fillId="0" borderId="0" xfId="0" applyFont="1" applyAlignment="1">
      <alignment vertical="center" wrapText="1"/>
    </xf>
    <xf numFmtId="0" fontId="10" fillId="0" borderId="6" xfId="0" applyFont="1" applyBorder="1">
      <alignment vertical="center"/>
    </xf>
    <xf numFmtId="0" fontId="10" fillId="0" borderId="6" xfId="0" applyFont="1" applyBorder="1" applyAlignment="1">
      <alignment vertical="center" wrapText="1"/>
    </xf>
    <xf numFmtId="0" fontId="10" fillId="0" borderId="10" xfId="0" applyFont="1" applyBorder="1">
      <alignment vertical="center"/>
    </xf>
    <xf numFmtId="0" fontId="10" fillId="0" borderId="52" xfId="0" applyFont="1" applyBorder="1">
      <alignment vertical="center"/>
    </xf>
    <xf numFmtId="0" fontId="10" fillId="0" borderId="14" xfId="0" applyFont="1" applyBorder="1" applyAlignment="1">
      <alignment horizontal="center" vertical="center"/>
    </xf>
    <xf numFmtId="0" fontId="10" fillId="0" borderId="64" xfId="0" applyFont="1" applyBorder="1" applyAlignment="1">
      <alignment horizontal="center" vertical="center"/>
    </xf>
    <xf numFmtId="0" fontId="10" fillId="0" borderId="64" xfId="0" applyFont="1" applyBorder="1" applyAlignment="1">
      <alignment horizontal="center" vertical="center" wrapText="1"/>
    </xf>
    <xf numFmtId="0" fontId="10" fillId="0" borderId="20" xfId="0" applyFont="1" applyBorder="1" applyAlignment="1">
      <alignment horizontal="center" vertical="center"/>
    </xf>
    <xf numFmtId="0" fontId="10" fillId="0" borderId="58" xfId="0" applyFont="1" applyBorder="1" applyAlignment="1">
      <alignment horizontal="center" vertical="center"/>
    </xf>
    <xf numFmtId="0" fontId="10" fillId="0" borderId="41" xfId="0" applyFont="1" applyBorder="1" applyAlignment="1">
      <alignment horizontal="center" vertical="center"/>
    </xf>
    <xf numFmtId="14" fontId="10" fillId="0" borderId="46" xfId="0" applyNumberFormat="1" applyFont="1" applyBorder="1" applyAlignment="1">
      <alignment horizontal="center" vertical="center"/>
    </xf>
    <xf numFmtId="0" fontId="10" fillId="7" borderId="41" xfId="0" applyFont="1" applyFill="1" applyBorder="1" applyAlignment="1">
      <alignment horizontal="center" vertical="center"/>
    </xf>
    <xf numFmtId="0" fontId="10" fillId="7" borderId="46" xfId="0" applyFont="1" applyFill="1" applyBorder="1" applyAlignment="1">
      <alignment horizontal="center" vertical="center"/>
    </xf>
    <xf numFmtId="0" fontId="10" fillId="7" borderId="52" xfId="0" applyFont="1" applyFill="1" applyBorder="1" applyAlignment="1">
      <alignment horizontal="center" vertical="center"/>
    </xf>
    <xf numFmtId="0" fontId="8" fillId="0" borderId="66" xfId="0" applyFont="1" applyBorder="1" applyAlignment="1">
      <alignment horizontal="left" vertical="center" indent="1"/>
    </xf>
    <xf numFmtId="0" fontId="8" fillId="0" borderId="67" xfId="0" applyFont="1" applyBorder="1">
      <alignment vertical="center"/>
    </xf>
    <xf numFmtId="0" fontId="8" fillId="0" borderId="68" xfId="0" applyFont="1" applyBorder="1">
      <alignment vertical="center"/>
    </xf>
    <xf numFmtId="0" fontId="8" fillId="0" borderId="69" xfId="0" applyFont="1" applyBorder="1" applyAlignment="1">
      <alignment horizontal="left" vertical="center" indent="1"/>
    </xf>
    <xf numFmtId="0" fontId="8" fillId="0" borderId="70" xfId="0" applyFont="1" applyBorder="1">
      <alignment vertical="center"/>
    </xf>
    <xf numFmtId="0" fontId="8" fillId="0" borderId="71" xfId="0" applyFont="1" applyBorder="1">
      <alignment vertical="center"/>
    </xf>
    <xf numFmtId="0" fontId="8" fillId="0" borderId="72" xfId="0" applyFont="1" applyBorder="1" applyAlignment="1">
      <alignment horizontal="left" vertical="center" indent="1"/>
    </xf>
    <xf numFmtId="0" fontId="8" fillId="0" borderId="73" xfId="0" applyFont="1" applyBorder="1">
      <alignment vertical="center"/>
    </xf>
    <xf numFmtId="0" fontId="8" fillId="0" borderId="74" xfId="0" applyFont="1" applyBorder="1">
      <alignment vertical="center"/>
    </xf>
    <xf numFmtId="0" fontId="7" fillId="0" borderId="0" xfId="2" applyFont="1">
      <alignment vertical="center"/>
    </xf>
    <xf numFmtId="0" fontId="7" fillId="0" borderId="117" xfId="2" applyFont="1" applyBorder="1" applyAlignment="1">
      <alignment horizontal="center" vertical="center" textRotation="90"/>
    </xf>
    <xf numFmtId="0" fontId="7" fillId="0" borderId="0" xfId="2" applyFont="1" applyAlignment="1">
      <alignment horizontal="center" vertical="center" textRotation="90"/>
    </xf>
    <xf numFmtId="0" fontId="7" fillId="0" borderId="51" xfId="2" applyFont="1" applyBorder="1">
      <alignment vertical="center"/>
    </xf>
    <xf numFmtId="0" fontId="8" fillId="0" borderId="46" xfId="2" applyFont="1" applyBorder="1">
      <alignment vertical="center"/>
    </xf>
    <xf numFmtId="0" fontId="8" fillId="0" borderId="63" xfId="2" applyFont="1" applyBorder="1" applyAlignment="1">
      <alignment horizontal="center" vertical="center"/>
    </xf>
    <xf numFmtId="0" fontId="13" fillId="2" borderId="77" xfId="0" applyFont="1" applyFill="1" applyBorder="1" applyAlignment="1" applyProtection="1">
      <alignment horizontal="center" vertical="center"/>
      <protection locked="0"/>
    </xf>
    <xf numFmtId="0" fontId="9" fillId="0" borderId="20" xfId="0" applyFont="1" applyBorder="1" applyAlignment="1">
      <alignment horizontal="center" vertical="center"/>
    </xf>
    <xf numFmtId="0" fontId="10" fillId="0" borderId="18" xfId="0" applyFont="1" applyBorder="1" applyAlignment="1">
      <alignment horizontal="center" vertical="center"/>
    </xf>
    <xf numFmtId="14" fontId="10" fillId="0" borderId="63" xfId="0" applyNumberFormat="1" applyFont="1" applyBorder="1" applyAlignment="1">
      <alignment horizontal="center" vertical="center"/>
    </xf>
    <xf numFmtId="0" fontId="10" fillId="0" borderId="12" xfId="0" applyFont="1" applyBorder="1">
      <alignment vertical="center"/>
    </xf>
    <xf numFmtId="0" fontId="10" fillId="0" borderId="63" xfId="0" applyFont="1" applyBorder="1" applyAlignment="1">
      <alignment horizontal="center" vertical="center"/>
    </xf>
    <xf numFmtId="14" fontId="10" fillId="0" borderId="64" xfId="0" applyNumberFormat="1" applyFont="1" applyBorder="1" applyAlignment="1">
      <alignment horizontal="center" vertical="center"/>
    </xf>
    <xf numFmtId="0" fontId="8" fillId="0" borderId="64" xfId="0" applyFont="1" applyBorder="1">
      <alignment vertical="center"/>
    </xf>
    <xf numFmtId="0" fontId="8" fillId="0" borderId="58" xfId="0" quotePrefix="1" applyFont="1" applyBorder="1">
      <alignment vertical="center"/>
    </xf>
    <xf numFmtId="0" fontId="11" fillId="8" borderId="0" xfId="0" applyFont="1" applyFill="1" applyAlignment="1">
      <alignment horizontal="left" vertical="center" indent="1"/>
    </xf>
    <xf numFmtId="14" fontId="9" fillId="0" borderId="64" xfId="0" applyNumberFormat="1" applyFont="1" applyBorder="1" applyAlignment="1">
      <alignment horizontal="center" vertical="center"/>
    </xf>
    <xf numFmtId="0" fontId="10" fillId="0" borderId="10" xfId="0" applyFont="1" applyBorder="1" applyAlignment="1">
      <alignment vertical="center" wrapText="1"/>
    </xf>
    <xf numFmtId="0" fontId="9" fillId="9" borderId="41" xfId="0" applyFont="1" applyFill="1" applyBorder="1" applyAlignment="1">
      <alignment horizontal="center" vertical="center"/>
    </xf>
    <xf numFmtId="176" fontId="9" fillId="9" borderId="41" xfId="0" applyNumberFormat="1" applyFont="1" applyFill="1" applyBorder="1" applyAlignment="1">
      <alignment horizontal="center" vertical="center"/>
    </xf>
    <xf numFmtId="176" fontId="9" fillId="9" borderId="51" xfId="0" applyNumberFormat="1" applyFont="1" applyFill="1" applyBorder="1" applyAlignment="1">
      <alignment horizontal="center" vertical="center"/>
    </xf>
    <xf numFmtId="176" fontId="9" fillId="9" borderId="52" xfId="0" applyNumberFormat="1" applyFont="1" applyFill="1" applyBorder="1" applyAlignment="1">
      <alignment horizontal="center" vertical="center"/>
    </xf>
    <xf numFmtId="0" fontId="11" fillId="9" borderId="41" xfId="0" applyFont="1" applyFill="1" applyBorder="1">
      <alignment vertical="center"/>
    </xf>
    <xf numFmtId="0" fontId="10" fillId="0" borderId="64" xfId="0" applyFont="1" applyBorder="1">
      <alignment vertical="center"/>
    </xf>
    <xf numFmtId="0" fontId="10" fillId="0" borderId="64" xfId="0" applyFont="1" applyBorder="1" applyAlignment="1">
      <alignment horizontal="left" vertical="center" indent="2"/>
    </xf>
    <xf numFmtId="14" fontId="10" fillId="0" borderId="64" xfId="0" applyNumberFormat="1" applyFont="1" applyBorder="1" applyAlignment="1">
      <alignment horizontal="left" vertical="center" indent="2"/>
    </xf>
    <xf numFmtId="0" fontId="10" fillId="0" borderId="14" xfId="0" applyFont="1" applyBorder="1">
      <alignment vertical="center"/>
    </xf>
    <xf numFmtId="0" fontId="10" fillId="0" borderId="20" xfId="0" applyFont="1" applyBorder="1">
      <alignment vertical="center"/>
    </xf>
    <xf numFmtId="0" fontId="10" fillId="0" borderId="58" xfId="0" applyFont="1" applyBorder="1">
      <alignment vertical="center"/>
    </xf>
    <xf numFmtId="0" fontId="8" fillId="0" borderId="0" xfId="2" applyFont="1" applyAlignment="1">
      <alignment horizontal="center" vertical="center"/>
    </xf>
    <xf numFmtId="0" fontId="8" fillId="0" borderId="0" xfId="0" quotePrefix="1" applyFont="1">
      <alignment vertical="center"/>
    </xf>
    <xf numFmtId="0" fontId="7" fillId="0" borderId="117" xfId="2" applyFont="1" applyBorder="1" applyAlignment="1">
      <alignment horizontal="center" vertical="center" textRotation="90" wrapText="1"/>
    </xf>
    <xf numFmtId="0" fontId="7" fillId="0" borderId="46" xfId="2" applyFont="1" applyBorder="1">
      <alignment vertical="center"/>
    </xf>
    <xf numFmtId="0" fontId="13" fillId="2" borderId="82" xfId="0" applyFont="1" applyFill="1" applyBorder="1" applyAlignment="1" applyProtection="1">
      <alignment horizontal="center" vertical="center"/>
      <protection locked="0"/>
    </xf>
    <xf numFmtId="0" fontId="13" fillId="2" borderId="114" xfId="0" applyFont="1" applyFill="1" applyBorder="1" applyAlignment="1" applyProtection="1">
      <alignment horizontal="center" vertical="center"/>
      <protection locked="0"/>
    </xf>
    <xf numFmtId="0" fontId="8" fillId="0" borderId="0" xfId="0" applyFont="1" applyAlignment="1">
      <alignment horizontal="center" textRotation="90" wrapText="1"/>
    </xf>
    <xf numFmtId="0" fontId="8" fillId="0" borderId="0" xfId="0" applyFont="1" applyAlignment="1">
      <alignment horizontal="center" vertical="center" wrapText="1"/>
    </xf>
    <xf numFmtId="179" fontId="9" fillId="0" borderId="0" xfId="1" applyNumberFormat="1" applyFont="1" applyFill="1" applyBorder="1" applyAlignment="1" applyProtection="1">
      <alignment vertical="center" wrapText="1"/>
    </xf>
    <xf numFmtId="179" fontId="9" fillId="0" borderId="0" xfId="1" applyNumberFormat="1" applyFont="1" applyFill="1" applyBorder="1" applyAlignment="1" applyProtection="1">
      <alignment horizontal="center" vertical="center" wrapText="1"/>
    </xf>
    <xf numFmtId="0" fontId="8" fillId="0" borderId="0" xfId="0" applyFont="1" applyAlignment="1">
      <alignment vertical="center" wrapText="1"/>
    </xf>
    <xf numFmtId="0" fontId="11" fillId="0" borderId="0" xfId="0" applyFont="1" applyAlignment="1">
      <alignment horizontal="left" vertical="center" indent="1"/>
    </xf>
    <xf numFmtId="0" fontId="8" fillId="0" borderId="0" xfId="0" applyFont="1" applyAlignment="1">
      <alignment horizontal="left" vertical="center" indent="1"/>
    </xf>
    <xf numFmtId="0" fontId="9" fillId="0" borderId="0" xfId="0" applyFont="1" applyAlignment="1" applyProtection="1">
      <alignment horizontal="center" vertical="center"/>
      <protection locked="0"/>
    </xf>
    <xf numFmtId="177" fontId="9" fillId="0" borderId="14" xfId="0" applyNumberFormat="1" applyFont="1" applyBorder="1" applyAlignment="1">
      <alignment horizontal="center" vertical="center"/>
    </xf>
    <xf numFmtId="177" fontId="9" fillId="0" borderId="0" xfId="0" applyNumberFormat="1" applyFont="1" applyAlignment="1">
      <alignment horizontal="center" vertical="center"/>
    </xf>
    <xf numFmtId="177" fontId="9" fillId="0" borderId="6" xfId="0" applyNumberFormat="1" applyFont="1" applyBorder="1" applyAlignment="1">
      <alignment horizontal="center" vertical="center"/>
    </xf>
    <xf numFmtId="0" fontId="9" fillId="4" borderId="128" xfId="0" applyFont="1" applyFill="1" applyBorder="1">
      <alignment vertical="center"/>
    </xf>
    <xf numFmtId="0" fontId="9" fillId="6" borderId="129" xfId="0" applyFont="1" applyFill="1" applyBorder="1">
      <alignment vertical="center"/>
    </xf>
    <xf numFmtId="0" fontId="9" fillId="0" borderId="130" xfId="0" applyFont="1" applyBorder="1" applyAlignment="1">
      <alignment horizontal="center" vertical="center"/>
    </xf>
    <xf numFmtId="0" fontId="9" fillId="0" borderId="131" xfId="0" applyFont="1" applyBorder="1" applyAlignment="1">
      <alignment horizontal="center" vertical="center"/>
    </xf>
    <xf numFmtId="0" fontId="8" fillId="0" borderId="0" xfId="0" applyFont="1" applyAlignment="1">
      <alignment horizontal="center" vertical="center"/>
    </xf>
    <xf numFmtId="0" fontId="13" fillId="2" borderId="25" xfId="0" applyFont="1" applyFill="1" applyBorder="1" applyAlignment="1" applyProtection="1">
      <alignment horizontal="center" vertical="center"/>
      <protection locked="0"/>
    </xf>
    <xf numFmtId="178" fontId="9" fillId="0" borderId="0" xfId="0" applyNumberFormat="1" applyFont="1" applyAlignment="1">
      <alignment horizontal="center" vertical="center"/>
    </xf>
    <xf numFmtId="40" fontId="9" fillId="0" borderId="0"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vertical="center"/>
    </xf>
    <xf numFmtId="40" fontId="11" fillId="0" borderId="0" xfId="1" applyNumberFormat="1" applyFont="1" applyFill="1" applyBorder="1" applyAlignment="1" applyProtection="1">
      <alignment horizontal="center" vertical="center"/>
    </xf>
    <xf numFmtId="9" fontId="9" fillId="0" borderId="0" xfId="1" applyNumberFormat="1" applyFont="1" applyFill="1" applyBorder="1" applyAlignment="1" applyProtection="1">
      <alignment vertical="center"/>
    </xf>
    <xf numFmtId="40" fontId="9" fillId="0" borderId="0" xfId="1" applyNumberFormat="1" applyFont="1" applyFill="1" applyBorder="1" applyAlignment="1" applyProtection="1">
      <alignment vertical="center"/>
    </xf>
    <xf numFmtId="40" fontId="11" fillId="0" borderId="0" xfId="1" applyNumberFormat="1" applyFont="1" applyFill="1" applyBorder="1" applyAlignment="1" applyProtection="1">
      <alignment vertical="center"/>
    </xf>
    <xf numFmtId="0" fontId="9" fillId="0" borderId="0" xfId="1" applyNumberFormat="1" applyFont="1" applyFill="1" applyBorder="1" applyAlignment="1" applyProtection="1">
      <alignment vertical="center" wrapText="1"/>
    </xf>
    <xf numFmtId="176" fontId="9" fillId="0" borderId="0" xfId="1" applyNumberFormat="1" applyFont="1" applyFill="1" applyBorder="1" applyAlignment="1" applyProtection="1">
      <alignment vertical="center" wrapText="1"/>
    </xf>
    <xf numFmtId="0" fontId="8" fillId="0" borderId="0" xfId="0" applyFont="1" applyAlignment="1">
      <alignment horizontal="center" wrapText="1"/>
    </xf>
    <xf numFmtId="40" fontId="9" fillId="0" borderId="113" xfId="1" applyNumberFormat="1" applyFont="1" applyFill="1" applyBorder="1" applyAlignment="1" applyProtection="1">
      <alignment vertical="center" wrapText="1"/>
    </xf>
    <xf numFmtId="0" fontId="4" fillId="2" borderId="41"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0" fillId="8" borderId="0" xfId="0" applyFill="1">
      <alignment vertical="center"/>
    </xf>
    <xf numFmtId="0" fontId="7" fillId="0" borderId="108" xfId="0" applyFont="1" applyBorder="1" applyAlignment="1">
      <alignment horizontal="center" vertical="center"/>
    </xf>
    <xf numFmtId="0" fontId="7" fillId="0" borderId="104" xfId="0" applyFont="1" applyBorder="1" applyAlignment="1">
      <alignment horizontal="center" vertical="center" wrapText="1"/>
    </xf>
    <xf numFmtId="0" fontId="7" fillId="0" borderId="104" xfId="0" applyFont="1" applyBorder="1" applyAlignment="1">
      <alignment horizontal="center" vertical="center"/>
    </xf>
    <xf numFmtId="0" fontId="7" fillId="0" borderId="107" xfId="0" applyFont="1" applyBorder="1" applyAlignment="1">
      <alignment horizontal="center" vertical="center"/>
    </xf>
    <xf numFmtId="0" fontId="7" fillId="0" borderId="105" xfId="0" applyFont="1" applyBorder="1" applyAlignment="1">
      <alignment horizontal="center" vertical="center" wrapText="1"/>
    </xf>
    <xf numFmtId="0" fontId="13" fillId="5" borderId="77"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9" fillId="0" borderId="0" xfId="0" applyFont="1">
      <alignment vertical="center"/>
    </xf>
    <xf numFmtId="0" fontId="13" fillId="2" borderId="60"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13" fillId="2" borderId="149" xfId="0" applyFont="1" applyFill="1" applyBorder="1" applyAlignment="1" applyProtection="1">
      <alignment horizontal="center" vertical="center"/>
      <protection locked="0"/>
    </xf>
    <xf numFmtId="0" fontId="13" fillId="2" borderId="150" xfId="0" applyFont="1" applyFill="1" applyBorder="1" applyAlignment="1" applyProtection="1">
      <alignment horizontal="center" vertical="center"/>
      <protection locked="0"/>
    </xf>
    <xf numFmtId="0" fontId="9" fillId="0" borderId="78" xfId="0" applyFont="1" applyBorder="1">
      <alignment vertical="center"/>
    </xf>
    <xf numFmtId="0" fontId="9" fillId="0" borderId="40" xfId="0" applyFont="1" applyBorder="1" applyAlignment="1">
      <alignment horizontal="center" textRotation="90"/>
    </xf>
    <xf numFmtId="0" fontId="13" fillId="2" borderId="75"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111" xfId="0" applyFont="1" applyFill="1" applyBorder="1" applyAlignment="1" applyProtection="1">
      <alignment horizontal="center" vertical="center"/>
      <protection locked="0"/>
    </xf>
    <xf numFmtId="0" fontId="13" fillId="2" borderId="151" xfId="0" applyFont="1" applyFill="1" applyBorder="1" applyAlignment="1" applyProtection="1">
      <alignment horizontal="center" vertical="center"/>
      <protection locked="0"/>
    </xf>
    <xf numFmtId="0" fontId="9" fillId="0" borderId="86" xfId="0" applyFont="1" applyBorder="1">
      <alignment vertical="center"/>
    </xf>
    <xf numFmtId="0" fontId="13" fillId="2" borderId="51"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9" fillId="0" borderId="91" xfId="0" applyFont="1" applyBorder="1">
      <alignment vertical="center"/>
    </xf>
    <xf numFmtId="0" fontId="9" fillId="0" borderId="39" xfId="0" applyFont="1" applyBorder="1">
      <alignment vertical="center"/>
    </xf>
    <xf numFmtId="0" fontId="9" fillId="0" borderId="65" xfId="0" applyFont="1" applyBorder="1">
      <alignment vertical="center"/>
    </xf>
    <xf numFmtId="0" fontId="8" fillId="11" borderId="77" xfId="0" applyFont="1" applyFill="1" applyBorder="1" applyAlignment="1" applyProtection="1">
      <alignment horizontal="center" vertical="center"/>
      <protection locked="0"/>
    </xf>
    <xf numFmtId="0" fontId="8" fillId="11" borderId="149" xfId="0" applyFont="1" applyFill="1" applyBorder="1" applyAlignment="1" applyProtection="1">
      <alignment horizontal="center" vertical="center"/>
      <protection locked="0"/>
    </xf>
    <xf numFmtId="0" fontId="8" fillId="11" borderId="75" xfId="0" applyFont="1" applyFill="1" applyBorder="1" applyAlignment="1" applyProtection="1">
      <alignment horizontal="center" vertical="center"/>
      <protection locked="0"/>
    </xf>
    <xf numFmtId="0" fontId="8" fillId="11" borderId="151" xfId="0" applyFont="1" applyFill="1" applyBorder="1" applyAlignment="1" applyProtection="1">
      <alignment horizontal="center" vertical="center"/>
      <protection locked="0"/>
    </xf>
    <xf numFmtId="0" fontId="9" fillId="0" borderId="75" xfId="0" applyFont="1" applyBorder="1" applyAlignment="1">
      <alignment horizontal="center" vertical="center"/>
    </xf>
    <xf numFmtId="0" fontId="9" fillId="0" borderId="1" xfId="0" applyFont="1" applyBorder="1">
      <alignment vertical="center"/>
    </xf>
    <xf numFmtId="0" fontId="3" fillId="0" borderId="15" xfId="0" applyFont="1" applyBorder="1" applyAlignment="1">
      <alignment horizontal="left" vertical="center"/>
    </xf>
    <xf numFmtId="0" fontId="9" fillId="0" borderId="51" xfId="0" applyFont="1" applyBorder="1">
      <alignment vertical="center"/>
    </xf>
    <xf numFmtId="0" fontId="9" fillId="0" borderId="42" xfId="0" applyFont="1" applyBorder="1">
      <alignment vertical="center"/>
    </xf>
    <xf numFmtId="0" fontId="9" fillId="0" borderId="15" xfId="0" applyFont="1" applyBorder="1">
      <alignment vertical="center"/>
    </xf>
    <xf numFmtId="0" fontId="9" fillId="0" borderId="11" xfId="0" applyFont="1" applyBorder="1">
      <alignment vertical="center"/>
    </xf>
    <xf numFmtId="0" fontId="11" fillId="0" borderId="11" xfId="0" applyFont="1" applyBorder="1" applyAlignment="1">
      <alignment vertical="center" wrapText="1"/>
    </xf>
    <xf numFmtId="0" fontId="8" fillId="0" borderId="11" xfId="0" applyFont="1" applyBorder="1" applyAlignment="1">
      <alignment horizontal="center" vertical="center"/>
    </xf>
    <xf numFmtId="0" fontId="8" fillId="0" borderId="19" xfId="0" applyFont="1" applyBorder="1" applyAlignment="1">
      <alignment horizontal="center" vertical="center"/>
    </xf>
    <xf numFmtId="0" fontId="11" fillId="0" borderId="0" xfId="0" applyFont="1" applyAlignment="1">
      <alignment vertical="center" wrapText="1"/>
    </xf>
    <xf numFmtId="0" fontId="9" fillId="0" borderId="9" xfId="0" applyFont="1" applyBorder="1">
      <alignment vertical="center"/>
    </xf>
    <xf numFmtId="0" fontId="12" fillId="0" borderId="9" xfId="0" applyFont="1" applyBorder="1" applyAlignment="1">
      <alignment vertical="center" wrapText="1"/>
    </xf>
    <xf numFmtId="0" fontId="8" fillId="0" borderId="9" xfId="0" applyFont="1" applyBorder="1" applyAlignment="1">
      <alignment horizontal="center" vertical="center"/>
    </xf>
    <xf numFmtId="0" fontId="8" fillId="0" borderId="9" xfId="0" applyFont="1" applyBorder="1">
      <alignment vertical="center"/>
    </xf>
    <xf numFmtId="0" fontId="15" fillId="0" borderId="9" xfId="0" applyFont="1" applyBorder="1">
      <alignment vertical="center"/>
    </xf>
    <xf numFmtId="0" fontId="9" fillId="0" borderId="21" xfId="0" applyFont="1" applyBorder="1">
      <alignment vertical="center"/>
    </xf>
    <xf numFmtId="0" fontId="8" fillId="0" borderId="11" xfId="0" applyFont="1" applyBorder="1">
      <alignment vertical="center"/>
    </xf>
    <xf numFmtId="0" fontId="9" fillId="0" borderId="19" xfId="0" applyFont="1" applyBorder="1">
      <alignment vertical="center"/>
    </xf>
    <xf numFmtId="0" fontId="15" fillId="0" borderId="0" xfId="0" applyFont="1">
      <alignment vertical="center"/>
    </xf>
    <xf numFmtId="0" fontId="10" fillId="0" borderId="12" xfId="0" applyFont="1" applyBorder="1" applyAlignment="1">
      <alignment vertical="center" wrapText="1"/>
    </xf>
    <xf numFmtId="180" fontId="9" fillId="10" borderId="46" xfId="0" applyNumberFormat="1" applyFont="1" applyFill="1" applyBorder="1" applyAlignment="1">
      <alignment horizontal="center" vertical="center"/>
    </xf>
    <xf numFmtId="180" fontId="9" fillId="10" borderId="113" xfId="0" applyNumberFormat="1" applyFont="1" applyFill="1" applyBorder="1" applyAlignment="1">
      <alignment horizontal="center" vertical="center"/>
    </xf>
    <xf numFmtId="0" fontId="12" fillId="0" borderId="0" xfId="0" applyFont="1" applyAlignment="1">
      <alignment horizontal="center" textRotation="90" wrapText="1"/>
    </xf>
    <xf numFmtId="177" fontId="9" fillId="0" borderId="0" xfId="1" applyNumberFormat="1" applyFont="1" applyFill="1" applyBorder="1" applyAlignment="1" applyProtection="1">
      <alignment vertical="center" wrapText="1"/>
    </xf>
    <xf numFmtId="0" fontId="9" fillId="0" borderId="46" xfId="0" applyFont="1" applyBorder="1">
      <alignment vertical="center"/>
    </xf>
    <xf numFmtId="177" fontId="9" fillId="13" borderId="155" xfId="1" applyNumberFormat="1" applyFont="1" applyFill="1" applyBorder="1" applyAlignment="1" applyProtection="1">
      <alignment vertical="center" wrapText="1"/>
    </xf>
    <xf numFmtId="176" fontId="9" fillId="13" borderId="155" xfId="1" applyNumberFormat="1" applyFont="1" applyFill="1" applyBorder="1" applyAlignment="1" applyProtection="1">
      <alignment vertical="center" wrapText="1"/>
    </xf>
    <xf numFmtId="177" fontId="9" fillId="0" borderId="155" xfId="1" applyNumberFormat="1" applyFont="1" applyFill="1" applyBorder="1" applyAlignment="1" applyProtection="1">
      <alignment vertical="center" wrapText="1"/>
    </xf>
    <xf numFmtId="177" fontId="9" fillId="13" borderId="90" xfId="1" applyNumberFormat="1" applyFont="1" applyFill="1" applyBorder="1" applyAlignment="1" applyProtection="1">
      <alignment vertical="center" wrapText="1"/>
    </xf>
    <xf numFmtId="0" fontId="9" fillId="13" borderId="155" xfId="1" applyNumberFormat="1" applyFont="1" applyFill="1" applyBorder="1" applyAlignment="1" applyProtection="1">
      <alignment vertical="center" wrapText="1"/>
    </xf>
    <xf numFmtId="185" fontId="9" fillId="13" borderId="155" xfId="1" applyNumberFormat="1" applyFont="1" applyFill="1" applyBorder="1" applyAlignment="1" applyProtection="1">
      <alignment vertical="center" wrapText="1"/>
    </xf>
    <xf numFmtId="180" fontId="9" fillId="13" borderId="155" xfId="1" applyNumberFormat="1" applyFont="1" applyFill="1" applyBorder="1" applyAlignment="1" applyProtection="1">
      <alignment vertical="center" wrapText="1"/>
    </xf>
    <xf numFmtId="0" fontId="9" fillId="0" borderId="92"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24" xfId="0" applyFont="1" applyBorder="1" applyAlignment="1">
      <alignment horizontal="center" vertical="center" wrapText="1"/>
    </xf>
    <xf numFmtId="188" fontId="9" fillId="13" borderId="155" xfId="1" applyNumberFormat="1" applyFont="1" applyFill="1" applyBorder="1" applyAlignment="1" applyProtection="1">
      <alignment vertical="center" wrapText="1"/>
    </xf>
    <xf numFmtId="0" fontId="9" fillId="0" borderId="0" xfId="0" applyFont="1" applyAlignment="1">
      <alignment horizontal="center" vertical="center" wrapText="1"/>
    </xf>
    <xf numFmtId="0" fontId="16" fillId="0" borderId="0" xfId="0" applyFont="1" applyAlignment="1">
      <alignment horizontal="center" vertical="center"/>
    </xf>
    <xf numFmtId="0" fontId="7" fillId="0" borderId="0" xfId="0" applyFont="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right" vertical="center"/>
    </xf>
    <xf numFmtId="184" fontId="7" fillId="0" borderId="0" xfId="1" applyNumberFormat="1" applyFont="1" applyFill="1" applyBorder="1" applyAlignment="1" applyProtection="1">
      <alignment vertical="center"/>
    </xf>
    <xf numFmtId="0" fontId="9" fillId="0" borderId="0" xfId="0" applyFont="1" applyAlignment="1">
      <alignment horizontal="center" textRotation="90"/>
    </xf>
    <xf numFmtId="0" fontId="7" fillId="0" borderId="0" xfId="0" applyFont="1" applyAlignment="1">
      <alignment vertical="center" wrapText="1"/>
    </xf>
    <xf numFmtId="0" fontId="9" fillId="0" borderId="0" xfId="0" applyFont="1" applyAlignment="1">
      <alignment textRotation="90" wrapText="1"/>
    </xf>
    <xf numFmtId="0" fontId="7" fillId="0" borderId="0" xfId="0" applyFont="1">
      <alignment vertical="center"/>
    </xf>
    <xf numFmtId="0" fontId="9" fillId="0" borderId="0" xfId="0" applyFont="1" applyAlignment="1">
      <alignment horizontal="right" vertical="center"/>
    </xf>
    <xf numFmtId="0" fontId="7" fillId="0" borderId="0" xfId="0" applyFont="1" applyAlignment="1">
      <alignment vertical="top" wrapText="1"/>
    </xf>
    <xf numFmtId="184" fontId="7" fillId="0" borderId="46" xfId="1" applyNumberFormat="1" applyFont="1" applyFill="1" applyBorder="1" applyAlignment="1" applyProtection="1">
      <alignment horizontal="center" vertical="center"/>
    </xf>
    <xf numFmtId="0" fontId="9" fillId="13" borderId="46" xfId="0" applyFont="1" applyFill="1" applyBorder="1" applyAlignment="1">
      <alignment textRotation="90"/>
    </xf>
    <xf numFmtId="0" fontId="13" fillId="2" borderId="61"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9" fillId="8" borderId="0" xfId="0" applyFont="1" applyFill="1">
      <alignment vertical="center"/>
    </xf>
    <xf numFmtId="0" fontId="9" fillId="8" borderId="0" xfId="0" applyFont="1" applyFill="1" applyAlignment="1" applyProtection="1">
      <alignment horizontal="center" vertical="center"/>
      <protection locked="0"/>
    </xf>
    <xf numFmtId="180" fontId="9" fillId="8" borderId="0" xfId="0" applyNumberFormat="1" applyFont="1" applyFill="1" applyAlignment="1" applyProtection="1">
      <alignment horizontal="center" vertical="center"/>
      <protection locked="0"/>
    </xf>
    <xf numFmtId="186" fontId="9" fillId="0" borderId="46" xfId="0" applyNumberFormat="1" applyFont="1" applyBorder="1">
      <alignment vertical="center"/>
    </xf>
    <xf numFmtId="186" fontId="9" fillId="0" borderId="46" xfId="0" applyNumberFormat="1" applyFont="1" applyBorder="1" applyAlignment="1">
      <alignment horizontal="right" vertical="center"/>
    </xf>
    <xf numFmtId="2" fontId="9" fillId="11" borderId="55" xfId="0" applyNumberFormat="1" applyFont="1" applyFill="1" applyBorder="1" applyAlignment="1" applyProtection="1">
      <alignment horizontal="center" vertical="center"/>
      <protection locked="0"/>
    </xf>
    <xf numFmtId="0" fontId="9" fillId="0" borderId="56" xfId="0" applyFont="1" applyBorder="1" applyAlignment="1">
      <alignment horizontal="center" vertical="center"/>
    </xf>
    <xf numFmtId="178" fontId="9" fillId="0" borderId="167" xfId="0" applyNumberFormat="1" applyFont="1" applyBorder="1" applyAlignment="1">
      <alignment horizontal="center" vertical="center"/>
    </xf>
    <xf numFmtId="0" fontId="9" fillId="0" borderId="150" xfId="0" applyFont="1" applyBorder="1" applyAlignment="1">
      <alignment horizontal="center" vertical="center"/>
    </xf>
    <xf numFmtId="0" fontId="9" fillId="11" borderId="154" xfId="0" applyFont="1" applyFill="1" applyBorder="1" applyAlignment="1" applyProtection="1">
      <alignment horizontal="center" vertical="center" shrinkToFit="1"/>
      <protection locked="0"/>
    </xf>
    <xf numFmtId="0" fontId="9" fillId="11" borderId="56" xfId="0" applyFont="1" applyFill="1" applyBorder="1" applyAlignment="1" applyProtection="1">
      <alignment horizontal="center" vertical="center" shrinkToFit="1"/>
      <protection locked="0"/>
    </xf>
    <xf numFmtId="0" fontId="9" fillId="11" borderId="77" xfId="0" applyFont="1" applyFill="1" applyBorder="1" applyAlignment="1" applyProtection="1">
      <alignment horizontal="center" vertical="center" shrinkToFit="1"/>
      <protection locked="0"/>
    </xf>
    <xf numFmtId="180" fontId="9" fillId="11" borderId="55" xfId="0" applyNumberFormat="1" applyFont="1" applyFill="1" applyBorder="1" applyAlignment="1" applyProtection="1">
      <alignment horizontal="center" vertical="center" shrinkToFit="1"/>
      <protection locked="0"/>
    </xf>
    <xf numFmtId="186" fontId="9" fillId="11" borderId="112" xfId="0" applyNumberFormat="1" applyFont="1" applyFill="1" applyBorder="1" applyAlignment="1" applyProtection="1">
      <alignment horizontal="center" vertical="center"/>
      <protection locked="0"/>
    </xf>
    <xf numFmtId="0" fontId="25" fillId="0" borderId="0" xfId="0" applyFont="1">
      <alignment vertical="center"/>
    </xf>
    <xf numFmtId="0" fontId="26" fillId="0" borderId="0" xfId="0" applyFont="1">
      <alignment vertical="center"/>
    </xf>
    <xf numFmtId="0" fontId="27" fillId="0" borderId="0" xfId="0" applyFont="1" applyAlignment="1">
      <alignment horizontal="right" vertical="center"/>
    </xf>
    <xf numFmtId="0" fontId="28" fillId="2" borderId="1" xfId="0" applyFont="1" applyFill="1" applyBorder="1" applyAlignment="1" applyProtection="1">
      <alignment horizontal="center" vertical="center"/>
      <protection locked="0"/>
    </xf>
    <xf numFmtId="0" fontId="25" fillId="0" borderId="1" xfId="0" applyFont="1" applyBorder="1">
      <alignment vertical="center"/>
    </xf>
    <xf numFmtId="0" fontId="28" fillId="2" borderId="0" xfId="0" applyFont="1" applyFill="1" applyAlignment="1" applyProtection="1">
      <alignment horizontal="center" vertical="center"/>
      <protection locked="0"/>
    </xf>
    <xf numFmtId="0" fontId="25" fillId="0" borderId="0" xfId="0" applyFont="1" applyAlignment="1">
      <alignment horizontal="right" vertical="center"/>
    </xf>
    <xf numFmtId="0" fontId="25" fillId="0" borderId="2" xfId="0" applyFont="1" applyBorder="1">
      <alignment vertical="center"/>
    </xf>
    <xf numFmtId="0" fontId="28" fillId="2" borderId="28" xfId="0" applyFont="1" applyFill="1" applyBorder="1" applyAlignment="1" applyProtection="1">
      <alignment horizontal="center" vertical="center"/>
      <protection locked="0"/>
    </xf>
    <xf numFmtId="0" fontId="27" fillId="3" borderId="1" xfId="0" applyFont="1" applyFill="1" applyBorder="1" applyAlignment="1" applyProtection="1">
      <alignment horizontal="left" vertical="center"/>
      <protection locked="0"/>
    </xf>
    <xf numFmtId="0" fontId="27" fillId="3" borderId="8" xfId="0" applyFont="1" applyFill="1" applyBorder="1" applyAlignment="1" applyProtection="1">
      <alignment horizontal="left" vertical="center"/>
      <protection locked="0"/>
    </xf>
    <xf numFmtId="0" fontId="25" fillId="0" borderId="18"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left" vertical="top" wrapText="1"/>
    </xf>
    <xf numFmtId="0" fontId="27" fillId="3" borderId="0" xfId="0" applyFont="1" applyFill="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5" fillId="0" borderId="14"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20"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8" fillId="2" borderId="5" xfId="0" applyFont="1" applyFill="1" applyBorder="1" applyAlignment="1" applyProtection="1">
      <alignment horizontal="center" vertical="center"/>
      <protection locked="0"/>
    </xf>
    <xf numFmtId="0" fontId="25" fillId="0" borderId="0" xfId="0" applyFont="1" applyAlignment="1">
      <alignment horizontal="center" vertical="center"/>
    </xf>
    <xf numFmtId="0" fontId="25" fillId="0" borderId="29" xfId="0" applyFont="1" applyBorder="1">
      <alignment vertical="center"/>
    </xf>
    <xf numFmtId="0" fontId="25" fillId="0" borderId="39" xfId="0" applyFont="1" applyBorder="1" applyAlignment="1">
      <alignment vertical="top"/>
    </xf>
    <xf numFmtId="0" fontId="25" fillId="0" borderId="0" xfId="0" applyFont="1" applyAlignment="1">
      <alignment vertical="top"/>
    </xf>
    <xf numFmtId="0" fontId="25" fillId="0" borderId="6" xfId="0" applyFont="1" applyBorder="1" applyAlignment="1">
      <alignment vertical="top"/>
    </xf>
    <xf numFmtId="0" fontId="25" fillId="0" borderId="29" xfId="0" applyFont="1" applyBorder="1" applyAlignment="1">
      <alignment horizontal="center" vertical="center"/>
    </xf>
    <xf numFmtId="0" fontId="25" fillId="0" borderId="11" xfId="0" applyFont="1" applyBorder="1" applyAlignment="1">
      <alignment horizontal="left" vertical="top" wrapText="1"/>
    </xf>
    <xf numFmtId="0" fontId="25" fillId="0" borderId="18" xfId="0" applyFont="1" applyBorder="1" applyAlignment="1">
      <alignment horizontal="left" vertical="top"/>
    </xf>
    <xf numFmtId="0" fontId="25" fillId="0" borderId="11" xfId="0" applyFont="1" applyBorder="1" applyAlignment="1">
      <alignment horizontal="left" vertical="top"/>
    </xf>
    <xf numFmtId="0" fontId="28" fillId="2" borderId="13" xfId="0" applyFont="1" applyFill="1" applyBorder="1" applyAlignment="1" applyProtection="1">
      <alignment horizontal="center" vertical="center"/>
      <protection locked="0"/>
    </xf>
    <xf numFmtId="0" fontId="25" fillId="0" borderId="11" xfId="0" applyFont="1" applyBorder="1">
      <alignment vertical="center"/>
    </xf>
    <xf numFmtId="0" fontId="25" fillId="0" borderId="11" xfId="0" applyFont="1" applyBorder="1" applyAlignment="1">
      <alignment horizontal="left" vertical="center"/>
    </xf>
    <xf numFmtId="0" fontId="28" fillId="2" borderId="11" xfId="0" applyFont="1" applyFill="1" applyBorder="1" applyAlignment="1" applyProtection="1">
      <alignment horizontal="center" vertical="center"/>
      <protection locked="0"/>
    </xf>
    <xf numFmtId="0" fontId="25" fillId="0" borderId="40" xfId="0" applyFont="1" applyBorder="1" applyAlignment="1">
      <alignment horizontal="center" vertical="center"/>
    </xf>
    <xf numFmtId="0" fontId="27" fillId="3" borderId="11" xfId="0" applyFont="1" applyFill="1" applyBorder="1" applyAlignment="1" applyProtection="1">
      <alignment horizontal="left" vertical="center"/>
      <protection locked="0"/>
    </xf>
    <xf numFmtId="0" fontId="27" fillId="3" borderId="12" xfId="0" applyFont="1" applyFill="1" applyBorder="1" applyAlignment="1" applyProtection="1">
      <alignment horizontal="left" vertical="center"/>
      <protection locked="0"/>
    </xf>
    <xf numFmtId="0" fontId="25" fillId="0" borderId="14" xfId="0" applyFont="1" applyBorder="1" applyAlignment="1">
      <alignment horizontal="left" vertical="top"/>
    </xf>
    <xf numFmtId="0" fontId="25" fillId="0" borderId="0" xfId="0" applyFont="1" applyAlignment="1">
      <alignment horizontal="left" vertical="top"/>
    </xf>
    <xf numFmtId="0" fontId="28" fillId="0" borderId="5" xfId="0" applyFont="1" applyBorder="1" applyAlignment="1">
      <alignment horizontal="center" vertical="center"/>
    </xf>
    <xf numFmtId="0" fontId="25" fillId="0" borderId="0" xfId="0" applyFont="1" applyAlignment="1">
      <alignment horizontal="left" vertical="center"/>
    </xf>
    <xf numFmtId="0" fontId="25" fillId="0" borderId="5" xfId="5" applyFont="1" applyBorder="1" applyAlignment="1">
      <alignment horizontal="right" vertical="center"/>
    </xf>
    <xf numFmtId="0" fontId="25" fillId="0" borderId="0" xfId="5" applyFont="1">
      <alignment vertical="center"/>
    </xf>
    <xf numFmtId="0" fontId="25" fillId="0" borderId="29" xfId="5" applyFont="1" applyBorder="1">
      <alignment vertical="center"/>
    </xf>
    <xf numFmtId="0" fontId="25" fillId="0" borderId="43" xfId="0" applyFont="1" applyBorder="1" applyAlignment="1">
      <alignment horizontal="left" vertical="top" wrapText="1"/>
    </xf>
    <xf numFmtId="0" fontId="25" fillId="0" borderId="2" xfId="0" applyFont="1" applyBorder="1" applyAlignment="1">
      <alignment horizontal="left" vertical="top" wrapText="1"/>
    </xf>
    <xf numFmtId="0" fontId="25" fillId="0" borderId="3" xfId="5" applyFont="1" applyBorder="1" applyAlignment="1">
      <alignment horizontal="right" vertical="center"/>
    </xf>
    <xf numFmtId="0" fontId="25" fillId="0" borderId="2" xfId="5" applyFont="1" applyBorder="1">
      <alignment vertical="center"/>
    </xf>
    <xf numFmtId="0" fontId="25" fillId="0" borderId="2" xfId="5" applyFont="1" applyBorder="1" applyAlignment="1">
      <alignment horizontal="right" vertical="center"/>
    </xf>
    <xf numFmtId="0" fontId="28" fillId="0" borderId="2" xfId="0" applyFont="1" applyBorder="1" applyAlignment="1">
      <alignment horizontal="center" vertical="center"/>
    </xf>
    <xf numFmtId="0" fontId="26" fillId="0" borderId="2" xfId="0" applyFont="1" applyBorder="1" applyAlignment="1">
      <alignment vertical="center" wrapText="1"/>
    </xf>
    <xf numFmtId="0" fontId="25" fillId="0" borderId="2" xfId="5" applyFont="1" applyBorder="1" applyAlignment="1">
      <alignment horizontal="left" vertical="center"/>
    </xf>
    <xf numFmtId="0" fontId="25" fillId="0" borderId="27" xfId="5" applyFont="1" applyBorder="1">
      <alignment vertical="center"/>
    </xf>
    <xf numFmtId="0" fontId="25" fillId="0" borderId="0" xfId="5" applyFont="1" applyAlignment="1">
      <alignment horizontal="right" vertical="center"/>
    </xf>
    <xf numFmtId="0" fontId="28" fillId="0" borderId="0" xfId="0" applyFont="1" applyAlignment="1">
      <alignment horizontal="center" vertical="center"/>
    </xf>
    <xf numFmtId="0" fontId="26" fillId="0" borderId="0" xfId="0" applyFont="1" applyAlignment="1">
      <alignment vertical="center" wrapText="1"/>
    </xf>
    <xf numFmtId="0" fontId="25" fillId="0" borderId="0" xfId="5" applyFont="1" applyAlignment="1">
      <alignment horizontal="left" vertical="center"/>
    </xf>
    <xf numFmtId="0" fontId="25" fillId="0" borderId="11" xfId="5" applyFont="1" applyBorder="1">
      <alignment vertical="center"/>
    </xf>
    <xf numFmtId="0" fontId="25" fillId="0" borderId="40" xfId="5" applyFont="1" applyBorder="1">
      <alignment vertical="center"/>
    </xf>
    <xf numFmtId="0" fontId="28" fillId="2" borderId="30" xfId="0" applyFont="1" applyFill="1" applyBorder="1" applyAlignment="1" applyProtection="1">
      <alignment horizontal="center" vertical="center"/>
      <protection locked="0"/>
    </xf>
    <xf numFmtId="0" fontId="25" fillId="0" borderId="26" xfId="5" applyFont="1" applyBorder="1" applyAlignment="1">
      <alignment horizontal="left" vertical="center"/>
    </xf>
    <xf numFmtId="0" fontId="25" fillId="0" borderId="26" xfId="5" applyFont="1" applyBorder="1">
      <alignment vertical="center"/>
    </xf>
    <xf numFmtId="0" fontId="25" fillId="0" borderId="31" xfId="5" applyFont="1" applyBorder="1">
      <alignment vertical="center"/>
    </xf>
    <xf numFmtId="0" fontId="25" fillId="0" borderId="5" xfId="0" applyFont="1" applyBorder="1">
      <alignment vertical="center"/>
    </xf>
    <xf numFmtId="0" fontId="28" fillId="2" borderId="26" xfId="0" applyFont="1" applyFill="1" applyBorder="1" applyAlignment="1" applyProtection="1">
      <alignment horizontal="center" vertical="center"/>
      <protection locked="0"/>
    </xf>
    <xf numFmtId="0" fontId="25" fillId="0" borderId="26" xfId="0" applyFont="1" applyBorder="1">
      <alignment vertical="center"/>
    </xf>
    <xf numFmtId="0" fontId="25" fillId="0" borderId="44" xfId="0" applyFont="1" applyBorder="1" applyAlignment="1">
      <alignment vertical="top"/>
    </xf>
    <xf numFmtId="0" fontId="25" fillId="0" borderId="4" xfId="0" applyFont="1" applyBorder="1" applyAlignment="1">
      <alignment vertical="top"/>
    </xf>
    <xf numFmtId="0" fontId="25" fillId="0" borderId="7" xfId="0" applyFont="1" applyBorder="1" applyAlignment="1">
      <alignment vertical="top"/>
    </xf>
    <xf numFmtId="0" fontId="25" fillId="0" borderId="33" xfId="0" applyFont="1" applyBorder="1">
      <alignment vertical="center"/>
    </xf>
    <xf numFmtId="0" fontId="28" fillId="2" borderId="4" xfId="0" applyFont="1" applyFill="1" applyBorder="1" applyAlignment="1" applyProtection="1">
      <alignment horizontal="center" vertical="center"/>
      <protection locked="0"/>
    </xf>
    <xf numFmtId="0" fontId="25" fillId="0" borderId="4" xfId="5" applyFont="1" applyBorder="1" applyAlignment="1">
      <alignment horizontal="left" vertical="center"/>
    </xf>
    <xf numFmtId="0" fontId="25" fillId="0" borderId="4" xfId="0" applyFont="1" applyBorder="1">
      <alignment vertical="center"/>
    </xf>
    <xf numFmtId="0" fontId="25" fillId="0" borderId="4" xfId="5" applyFont="1" applyBorder="1">
      <alignment vertical="center"/>
    </xf>
    <xf numFmtId="0" fontId="25" fillId="0" borderId="24" xfId="5" applyFont="1" applyBorder="1">
      <alignment vertical="center"/>
    </xf>
    <xf numFmtId="0" fontId="27" fillId="3" borderId="4"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25" fillId="0" borderId="16"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 xfId="5" applyFont="1" applyBorder="1" applyAlignment="1">
      <alignment horizontal="left" vertical="center"/>
    </xf>
    <xf numFmtId="0" fontId="25" fillId="0" borderId="1" xfId="5" applyFont="1" applyBorder="1" applyAlignment="1">
      <alignment horizontal="center" vertical="center"/>
    </xf>
    <xf numFmtId="0" fontId="25" fillId="0" borderId="35" xfId="5" applyFont="1" applyBorder="1" applyAlignment="1">
      <alignment vertical="center" wrapText="1"/>
    </xf>
    <xf numFmtId="0" fontId="25" fillId="0" borderId="0" xfId="5" applyFont="1" applyAlignment="1">
      <alignment horizontal="center" vertical="center"/>
    </xf>
    <xf numFmtId="0" fontId="25" fillId="0" borderId="29" xfId="5" applyFont="1" applyBorder="1" applyAlignment="1">
      <alignment vertical="center" wrapText="1"/>
    </xf>
    <xf numFmtId="0" fontId="28" fillId="2" borderId="25" xfId="0" applyFont="1" applyFill="1" applyBorder="1" applyAlignment="1" applyProtection="1">
      <alignment horizontal="center" vertical="center"/>
      <protection locked="0"/>
    </xf>
    <xf numFmtId="0" fontId="30" fillId="0" borderId="0" xfId="5" applyFont="1">
      <alignment vertical="center"/>
    </xf>
    <xf numFmtId="0" fontId="25" fillId="0" borderId="0" xfId="0" applyFont="1" applyAlignment="1">
      <alignment vertical="center" wrapText="1"/>
    </xf>
    <xf numFmtId="0" fontId="25" fillId="0" borderId="29" xfId="0" applyFont="1" applyBorder="1" applyAlignment="1">
      <alignment vertical="center" wrapText="1"/>
    </xf>
    <xf numFmtId="0" fontId="25" fillId="0" borderId="0" xfId="0" applyFont="1" applyAlignment="1">
      <alignment vertical="top" wrapText="1"/>
    </xf>
    <xf numFmtId="0" fontId="25" fillId="0" borderId="40" xfId="0" applyFont="1" applyBorder="1">
      <alignment vertical="center"/>
    </xf>
    <xf numFmtId="0" fontId="25" fillId="0" borderId="25" xfId="0" applyFont="1" applyBorder="1">
      <alignment vertical="center"/>
    </xf>
    <xf numFmtId="0" fontId="25" fillId="0" borderId="9" xfId="0" applyFont="1" applyBorder="1">
      <alignment vertical="center"/>
    </xf>
    <xf numFmtId="0" fontId="25" fillId="0" borderId="36" xfId="0" applyFont="1" applyBorder="1">
      <alignment vertical="center"/>
    </xf>
    <xf numFmtId="0" fontId="28" fillId="2" borderId="9" xfId="0" applyFont="1" applyFill="1" applyBorder="1" applyAlignment="1" applyProtection="1">
      <alignment horizontal="center" vertical="center"/>
      <protection locked="0"/>
    </xf>
    <xf numFmtId="0" fontId="27" fillId="3" borderId="9"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5" fillId="0" borderId="39" xfId="0" applyFont="1" applyBorder="1" applyAlignment="1">
      <alignment horizontal="left" vertical="top"/>
    </xf>
    <xf numFmtId="0" fontId="28" fillId="0" borderId="13" xfId="0" applyFont="1" applyBorder="1" applyAlignment="1">
      <alignment horizontal="center" vertical="center"/>
    </xf>
    <xf numFmtId="0" fontId="25" fillId="0" borderId="39" xfId="0" applyFont="1" applyBorder="1">
      <alignment vertical="center"/>
    </xf>
    <xf numFmtId="0" fontId="28" fillId="0" borderId="25" xfId="0" applyFont="1" applyBorder="1" applyAlignment="1">
      <alignment horizontal="center" vertical="center"/>
    </xf>
    <xf numFmtId="0" fontId="28" fillId="0" borderId="11" xfId="0" applyFont="1" applyBorder="1" applyAlignment="1">
      <alignment horizontal="center" vertical="center"/>
    </xf>
    <xf numFmtId="0" fontId="25" fillId="0" borderId="27" xfId="0" applyFont="1" applyBorder="1" applyAlignment="1">
      <alignment horizontal="center" vertical="center"/>
    </xf>
    <xf numFmtId="0" fontId="25" fillId="0" borderId="31" xfId="0" applyFont="1" applyBorder="1" applyAlignment="1">
      <alignment horizontal="center" vertical="center"/>
    </xf>
    <xf numFmtId="0" fontId="25" fillId="0" borderId="15" xfId="0" applyFont="1" applyBorder="1" applyProtection="1">
      <alignment vertical="center"/>
      <protection locked="0"/>
    </xf>
    <xf numFmtId="0" fontId="25" fillId="0" borderId="44" xfId="0" applyFont="1" applyBorder="1">
      <alignment vertical="center"/>
    </xf>
    <xf numFmtId="0" fontId="25" fillId="0" borderId="24" xfId="0" applyFont="1" applyBorder="1">
      <alignment vertical="center"/>
    </xf>
    <xf numFmtId="0" fontId="25" fillId="0" borderId="17" xfId="0" applyFont="1" applyBorder="1" applyProtection="1">
      <alignment vertical="center"/>
      <protection locked="0"/>
    </xf>
    <xf numFmtId="0" fontId="25" fillId="0" borderId="20" xfId="0" applyFont="1" applyBorder="1" applyAlignment="1">
      <alignment horizontal="left" vertical="top"/>
    </xf>
    <xf numFmtId="0" fontId="25" fillId="0" borderId="9" xfId="0" applyFont="1" applyBorder="1" applyAlignment="1">
      <alignment horizontal="left" vertical="top"/>
    </xf>
    <xf numFmtId="0" fontId="25" fillId="0" borderId="15" xfId="0" applyFont="1" applyBorder="1">
      <alignment vertical="center"/>
    </xf>
    <xf numFmtId="0" fontId="25" fillId="0" borderId="14" xfId="0" applyFont="1" applyBorder="1" applyAlignment="1">
      <alignment vertical="top"/>
    </xf>
    <xf numFmtId="0" fontId="25" fillId="0" borderId="29" xfId="0" applyFont="1" applyBorder="1" applyAlignment="1">
      <alignment vertical="top"/>
    </xf>
    <xf numFmtId="0" fontId="25" fillId="0" borderId="14" xfId="0" applyFont="1" applyBorder="1" applyAlignment="1">
      <alignment vertical="top" wrapText="1"/>
    </xf>
    <xf numFmtId="0" fontId="25" fillId="0" borderId="29" xfId="0" applyFont="1" applyBorder="1" applyAlignment="1">
      <alignment vertical="top" wrapText="1"/>
    </xf>
    <xf numFmtId="0" fontId="25" fillId="0" borderId="20" xfId="0" applyFont="1" applyBorder="1" applyAlignment="1">
      <alignment vertical="top" wrapText="1"/>
    </xf>
    <xf numFmtId="0" fontId="25" fillId="0" borderId="9" xfId="0" applyFont="1" applyBorder="1" applyAlignment="1">
      <alignment vertical="top" wrapText="1"/>
    </xf>
    <xf numFmtId="0" fontId="25" fillId="0" borderId="36" xfId="0" applyFont="1" applyBorder="1" applyAlignment="1">
      <alignment vertical="top" wrapText="1"/>
    </xf>
    <xf numFmtId="0" fontId="25" fillId="0" borderId="20" xfId="0" applyFont="1" applyBorder="1" applyAlignment="1">
      <alignment vertical="top"/>
    </xf>
    <xf numFmtId="0" fontId="25" fillId="0" borderId="9" xfId="0" applyFont="1" applyBorder="1" applyAlignment="1">
      <alignment vertical="top"/>
    </xf>
    <xf numFmtId="0" fontId="25" fillId="0" borderId="36" xfId="0" applyFont="1" applyBorder="1" applyAlignment="1">
      <alignment vertical="top"/>
    </xf>
    <xf numFmtId="0" fontId="25" fillId="0" borderId="14" xfId="0" applyFont="1" applyBorder="1" applyProtection="1">
      <alignment vertical="center"/>
      <protection locked="0"/>
    </xf>
    <xf numFmtId="0" fontId="25" fillId="0" borderId="16" xfId="0" applyFont="1" applyBorder="1" applyProtection="1">
      <alignment vertical="center"/>
      <protection locked="0"/>
    </xf>
    <xf numFmtId="0" fontId="25" fillId="0" borderId="29" xfId="0" applyFont="1" applyBorder="1" applyAlignment="1">
      <alignment horizontal="left" vertical="top"/>
    </xf>
    <xf numFmtId="0" fontId="28" fillId="0" borderId="0" xfId="0" applyFont="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31" fillId="0" borderId="19" xfId="0" applyFont="1" applyBorder="1">
      <alignment vertical="center"/>
    </xf>
    <xf numFmtId="0" fontId="25" fillId="0" borderId="0" xfId="0" applyFont="1" applyAlignment="1" applyProtection="1">
      <alignment horizontal="center" vertical="center"/>
      <protection locked="0"/>
    </xf>
    <xf numFmtId="0" fontId="25" fillId="0" borderId="0" xfId="5" applyFont="1" applyProtection="1">
      <alignment vertical="center"/>
      <protection locked="0"/>
    </xf>
    <xf numFmtId="0" fontId="25" fillId="0" borderId="22" xfId="0" applyFont="1" applyBorder="1" applyAlignment="1">
      <alignment vertical="top"/>
    </xf>
    <xf numFmtId="0" fontId="25" fillId="0" borderId="1" xfId="0" applyFont="1" applyBorder="1" applyAlignment="1">
      <alignment vertical="top"/>
    </xf>
    <xf numFmtId="0" fontId="25" fillId="0" borderId="35" xfId="0" applyFont="1" applyBorder="1" applyAlignment="1">
      <alignment vertical="top"/>
    </xf>
    <xf numFmtId="0" fontId="25" fillId="0" borderId="0" xfId="0" applyFont="1" applyAlignment="1">
      <alignment vertical="center" textRotation="255"/>
    </xf>
    <xf numFmtId="0" fontId="25" fillId="0" borderId="4" xfId="0" applyFont="1" applyBorder="1" applyAlignment="1">
      <alignment vertical="center" textRotation="255"/>
    </xf>
    <xf numFmtId="2" fontId="9" fillId="11" borderId="60" xfId="0" applyNumberFormat="1" applyFont="1" applyFill="1" applyBorder="1" applyAlignment="1" applyProtection="1">
      <alignment horizontal="center" vertical="center"/>
      <protection locked="0"/>
    </xf>
    <xf numFmtId="186" fontId="9" fillId="11" borderId="175" xfId="0" applyNumberFormat="1" applyFont="1" applyFill="1" applyBorder="1" applyAlignment="1" applyProtection="1">
      <alignment horizontal="center" vertical="center"/>
      <protection locked="0"/>
    </xf>
    <xf numFmtId="0" fontId="9" fillId="11" borderId="176" xfId="0" applyFont="1" applyFill="1" applyBorder="1" applyAlignment="1" applyProtection="1">
      <alignment horizontal="center" vertical="center" shrinkToFit="1"/>
      <protection locked="0"/>
    </xf>
    <xf numFmtId="0" fontId="9" fillId="11" borderId="150" xfId="0" applyFont="1" applyFill="1" applyBorder="1" applyAlignment="1" applyProtection="1">
      <alignment horizontal="center" vertical="center" shrinkToFit="1"/>
      <protection locked="0"/>
    </xf>
    <xf numFmtId="0" fontId="9" fillId="11" borderId="149" xfId="0" applyFont="1" applyFill="1" applyBorder="1" applyAlignment="1" applyProtection="1">
      <alignment horizontal="center" vertical="center" shrinkToFit="1"/>
      <protection locked="0"/>
    </xf>
    <xf numFmtId="180" fontId="9" fillId="11" borderId="60" xfId="0" applyNumberFormat="1" applyFont="1" applyFill="1" applyBorder="1" applyAlignment="1" applyProtection="1">
      <alignment horizontal="center" vertical="center" shrinkToFit="1"/>
      <protection locked="0"/>
    </xf>
    <xf numFmtId="189" fontId="9" fillId="13" borderId="155" xfId="1" applyNumberFormat="1" applyFont="1" applyFill="1" applyBorder="1" applyAlignment="1" applyProtection="1">
      <alignment vertical="center" wrapText="1"/>
    </xf>
    <xf numFmtId="0" fontId="7" fillId="0" borderId="105" xfId="0" applyFont="1" applyBorder="1" applyAlignment="1">
      <alignment horizontal="center" vertical="center"/>
    </xf>
    <xf numFmtId="0" fontId="7" fillId="0" borderId="177" xfId="0" applyFont="1" applyBorder="1" applyAlignment="1">
      <alignment horizontal="center" vertical="center"/>
    </xf>
    <xf numFmtId="186" fontId="9" fillId="10" borderId="46" xfId="0" applyNumberFormat="1" applyFont="1" applyFill="1" applyBorder="1" applyAlignment="1">
      <alignment horizontal="center" vertical="center" shrinkToFit="1"/>
    </xf>
    <xf numFmtId="186" fontId="9" fillId="10" borderId="46" xfId="0" applyNumberFormat="1" applyFont="1" applyFill="1" applyBorder="1" applyAlignment="1">
      <alignment horizontal="center" vertical="center"/>
    </xf>
    <xf numFmtId="0" fontId="9" fillId="0" borderId="113" xfId="0" applyFont="1" applyBorder="1">
      <alignment vertical="center"/>
    </xf>
    <xf numFmtId="9" fontId="9" fillId="0" borderId="113" xfId="1" applyNumberFormat="1" applyFont="1" applyFill="1" applyBorder="1" applyAlignment="1" applyProtection="1">
      <alignment vertical="center"/>
    </xf>
    <xf numFmtId="40" fontId="9" fillId="16" borderId="113" xfId="1" applyNumberFormat="1" applyFont="1" applyFill="1" applyBorder="1" applyAlignment="1" applyProtection="1">
      <alignment vertical="center" wrapText="1"/>
    </xf>
    <xf numFmtId="9" fontId="9" fillId="15" borderId="113" xfId="1" applyNumberFormat="1" applyFont="1" applyFill="1" applyBorder="1" applyAlignment="1" applyProtection="1">
      <alignment vertical="center"/>
    </xf>
    <xf numFmtId="9" fontId="9" fillId="15" borderId="103" xfId="1" applyNumberFormat="1" applyFont="1" applyFill="1" applyBorder="1" applyAlignment="1" applyProtection="1">
      <alignment vertical="center"/>
    </xf>
    <xf numFmtId="0" fontId="4" fillId="2" borderId="51" xfId="0" applyFont="1" applyFill="1" applyBorder="1" applyAlignment="1" applyProtection="1">
      <alignment horizontal="center" vertical="center"/>
      <protection locked="0"/>
    </xf>
    <xf numFmtId="0" fontId="8" fillId="0" borderId="83" xfId="0" applyFont="1" applyBorder="1" applyAlignment="1">
      <alignment horizontal="center" textRotation="90"/>
    </xf>
    <xf numFmtId="0" fontId="8" fillId="0" borderId="32" xfId="0" applyFont="1" applyBorder="1" applyAlignment="1">
      <alignment horizontal="center" textRotation="90"/>
    </xf>
    <xf numFmtId="9" fontId="7" fillId="10" borderId="126" xfId="0" applyNumberFormat="1" applyFont="1" applyFill="1" applyBorder="1" applyAlignment="1">
      <alignment horizontal="center" vertical="center"/>
    </xf>
    <xf numFmtId="9" fontId="7" fillId="10" borderId="178" xfId="0" applyNumberFormat="1" applyFont="1" applyFill="1" applyBorder="1" applyAlignment="1">
      <alignment horizontal="center" vertical="center"/>
    </xf>
    <xf numFmtId="0" fontId="9" fillId="0" borderId="51" xfId="0" applyFont="1" applyBorder="1" applyAlignment="1">
      <alignment horizontal="right" vertical="center"/>
    </xf>
    <xf numFmtId="0" fontId="18" fillId="0" borderId="20" xfId="0" applyFont="1" applyBorder="1" applyAlignment="1">
      <alignment textRotation="90"/>
    </xf>
    <xf numFmtId="0" fontId="13" fillId="2" borderId="83" xfId="0" applyFont="1" applyFill="1" applyBorder="1" applyAlignment="1" applyProtection="1">
      <alignment horizontal="center" vertical="center"/>
      <protection locked="0"/>
    </xf>
    <xf numFmtId="0" fontId="13" fillId="0" borderId="83" xfId="0" applyFont="1" applyBorder="1" applyAlignment="1">
      <alignment horizontal="center" vertical="center"/>
    </xf>
    <xf numFmtId="0" fontId="8" fillId="0" borderId="83" xfId="0" applyFont="1" applyBorder="1" applyAlignment="1">
      <alignment textRotation="90"/>
    </xf>
    <xf numFmtId="0" fontId="8" fillId="0" borderId="14" xfId="0" applyFont="1" applyBorder="1" applyAlignment="1">
      <alignment horizontal="center" textRotation="90"/>
    </xf>
    <xf numFmtId="0" fontId="13" fillId="2" borderId="32" xfId="0" applyFont="1" applyFill="1" applyBorder="1" applyAlignment="1" applyProtection="1">
      <alignment horizontal="center" vertical="center"/>
      <protection locked="0"/>
    </xf>
    <xf numFmtId="0" fontId="9" fillId="0" borderId="18" xfId="0" applyFont="1" applyBorder="1" applyAlignment="1">
      <alignment textRotation="90" wrapText="1"/>
    </xf>
    <xf numFmtId="0" fontId="9" fillId="0" borderId="11" xfId="0" applyFont="1" applyBorder="1" applyAlignment="1">
      <alignment textRotation="90" wrapText="1"/>
    </xf>
    <xf numFmtId="0" fontId="9" fillId="0" borderId="14" xfId="0" applyFont="1" applyBorder="1" applyAlignment="1">
      <alignment textRotation="90" wrapText="1"/>
    </xf>
    <xf numFmtId="0" fontId="13" fillId="2" borderId="5" xfId="0" applyFont="1" applyFill="1" applyBorder="1" applyAlignment="1" applyProtection="1">
      <alignment horizontal="center" vertical="center"/>
      <protection locked="0"/>
    </xf>
    <xf numFmtId="0" fontId="9" fillId="0" borderId="57" xfId="0" applyFont="1" applyBorder="1" applyAlignment="1">
      <alignment textRotation="90" wrapText="1"/>
    </xf>
    <xf numFmtId="0" fontId="9" fillId="0" borderId="59" xfId="0" applyFont="1" applyBorder="1" applyAlignment="1">
      <alignment textRotation="90"/>
    </xf>
    <xf numFmtId="0" fontId="13" fillId="2" borderId="115" xfId="0" applyFont="1" applyFill="1" applyBorder="1" applyAlignment="1" applyProtection="1">
      <alignment horizontal="center" vertical="center"/>
      <protection locked="0"/>
    </xf>
    <xf numFmtId="0" fontId="8" fillId="0" borderId="115" xfId="0" applyFont="1" applyBorder="1" applyAlignment="1">
      <alignment horizontal="center" textRotation="90"/>
    </xf>
    <xf numFmtId="0" fontId="18" fillId="0" borderId="59" xfId="0" applyFont="1" applyBorder="1" applyAlignment="1">
      <alignment textRotation="90"/>
    </xf>
    <xf numFmtId="0" fontId="9" fillId="0" borderId="76" xfId="0" applyFont="1" applyBorder="1" applyAlignment="1">
      <alignment textRotation="90"/>
    </xf>
    <xf numFmtId="0" fontId="9" fillId="0" borderId="83" xfId="0" applyFont="1" applyBorder="1" applyAlignment="1">
      <alignment textRotation="90"/>
    </xf>
    <xf numFmtId="0" fontId="9" fillId="0" borderId="57" xfId="0" applyFont="1" applyBorder="1" applyAlignment="1">
      <alignment textRotation="90"/>
    </xf>
    <xf numFmtId="0" fontId="9" fillId="0" borderId="36" xfId="0" applyFont="1" applyBorder="1" applyAlignment="1">
      <alignment textRotation="90"/>
    </xf>
    <xf numFmtId="0" fontId="9" fillId="0" borderId="22" xfId="0" applyFont="1" applyBorder="1" applyAlignment="1">
      <alignment textRotation="90" wrapText="1"/>
    </xf>
    <xf numFmtId="0" fontId="9" fillId="0" borderId="1" xfId="0" applyFont="1" applyBorder="1" applyAlignment="1">
      <alignment textRotation="90" wrapText="1"/>
    </xf>
    <xf numFmtId="0" fontId="9" fillId="0" borderId="8" xfId="0" applyFont="1" applyBorder="1" applyAlignment="1">
      <alignment textRotation="90" wrapText="1"/>
    </xf>
    <xf numFmtId="0" fontId="9" fillId="0" borderId="6" xfId="0" applyFont="1" applyBorder="1" applyAlignment="1">
      <alignment textRotation="90" wrapText="1"/>
    </xf>
    <xf numFmtId="186" fontId="9" fillId="0" borderId="61" xfId="0" applyNumberFormat="1" applyFont="1" applyBorder="1">
      <alignment vertical="center"/>
    </xf>
    <xf numFmtId="186" fontId="9" fillId="0" borderId="61" xfId="0" applyNumberFormat="1" applyFont="1" applyBorder="1" applyAlignment="1">
      <alignment horizontal="right" vertical="center"/>
    </xf>
    <xf numFmtId="180" fontId="9" fillId="10" borderId="103" xfId="0" applyNumberFormat="1" applyFont="1" applyFill="1" applyBorder="1" applyAlignment="1">
      <alignment horizontal="center" vertical="center"/>
    </xf>
    <xf numFmtId="180" fontId="9" fillId="10" borderId="61" xfId="0" applyNumberFormat="1" applyFont="1" applyFill="1" applyBorder="1" applyAlignment="1">
      <alignment horizontal="center" vertical="center"/>
    </xf>
    <xf numFmtId="186" fontId="9" fillId="10" borderId="61" xfId="0" applyNumberFormat="1" applyFont="1" applyFill="1" applyBorder="1" applyAlignment="1">
      <alignment horizontal="center" vertical="center" shrinkToFit="1"/>
    </xf>
    <xf numFmtId="186" fontId="9" fillId="10" borderId="61" xfId="0" applyNumberFormat="1" applyFont="1" applyFill="1" applyBorder="1" applyAlignment="1">
      <alignment horizontal="center" vertical="center"/>
    </xf>
    <xf numFmtId="186" fontId="9" fillId="0" borderId="42" xfId="0" applyNumberFormat="1" applyFont="1" applyBorder="1" applyAlignment="1">
      <alignment horizontal="right" vertical="center"/>
    </xf>
    <xf numFmtId="0" fontId="7" fillId="0" borderId="106" xfId="0" applyFont="1" applyBorder="1" applyAlignment="1">
      <alignment horizontal="center" vertical="center"/>
    </xf>
    <xf numFmtId="177" fontId="9" fillId="0" borderId="113" xfId="0" applyNumberFormat="1" applyFont="1" applyBorder="1">
      <alignment vertical="center"/>
    </xf>
    <xf numFmtId="177" fontId="9" fillId="0" borderId="103" xfId="0" applyNumberFormat="1" applyFont="1" applyBorder="1">
      <alignment vertical="center"/>
    </xf>
    <xf numFmtId="4" fontId="7" fillId="0" borderId="155" xfId="1" applyNumberFormat="1" applyFont="1" applyFill="1" applyBorder="1" applyAlignment="1" applyProtection="1">
      <alignment horizontal="center" vertical="center"/>
    </xf>
    <xf numFmtId="4" fontId="7" fillId="0" borderId="46" xfId="1" applyNumberFormat="1" applyFont="1" applyFill="1" applyBorder="1" applyAlignment="1" applyProtection="1">
      <alignment horizontal="center" vertical="center"/>
    </xf>
    <xf numFmtId="0" fontId="8" fillId="0" borderId="50" xfId="0" applyFont="1" applyBorder="1" applyAlignment="1">
      <alignment horizontal="center" vertical="center"/>
    </xf>
    <xf numFmtId="0" fontId="8" fillId="0" borderId="65" xfId="0" applyFont="1" applyBorder="1" applyAlignment="1">
      <alignment horizontal="center" vertical="center"/>
    </xf>
    <xf numFmtId="0" fontId="8" fillId="0" borderId="148" xfId="0" applyFont="1" applyBorder="1" applyAlignment="1">
      <alignment horizontal="center" vertical="center"/>
    </xf>
    <xf numFmtId="0" fontId="9" fillId="0" borderId="77" xfId="0" applyFont="1" applyBorder="1" applyAlignment="1">
      <alignment horizontal="center" vertical="center"/>
    </xf>
    <xf numFmtId="0" fontId="9" fillId="0" borderId="149" xfId="0" applyFont="1" applyBorder="1" applyAlignment="1">
      <alignment horizontal="center" vertical="center"/>
    </xf>
    <xf numFmtId="0" fontId="16" fillId="0" borderId="0" xfId="0" applyFont="1">
      <alignment vertical="center"/>
    </xf>
    <xf numFmtId="9" fontId="7" fillId="0" borderId="0" xfId="0" applyNumberFormat="1" applyFont="1">
      <alignment vertical="center"/>
    </xf>
    <xf numFmtId="0" fontId="9" fillId="0" borderId="113" xfId="0" applyFont="1" applyBorder="1" applyAlignment="1">
      <alignment vertical="center" shrinkToFit="1"/>
    </xf>
    <xf numFmtId="184" fontId="7" fillId="0" borderId="52" xfId="1" applyNumberFormat="1" applyFont="1" applyFill="1" applyBorder="1" applyAlignment="1" applyProtection="1">
      <alignment horizontal="center" vertical="center"/>
    </xf>
    <xf numFmtId="0" fontId="9" fillId="8" borderId="0" xfId="0" applyFont="1" applyFill="1" applyAlignment="1">
      <alignment vertical="center" shrinkToFit="1"/>
    </xf>
    <xf numFmtId="184" fontId="7" fillId="0" borderId="46" xfId="1" applyNumberFormat="1" applyFont="1" applyFill="1" applyBorder="1" applyAlignment="1" applyProtection="1">
      <alignment horizontal="center" vertical="center" shrinkToFit="1"/>
    </xf>
    <xf numFmtId="9" fontId="7" fillId="0" borderId="46" xfId="1" applyNumberFormat="1" applyFont="1" applyFill="1" applyBorder="1" applyAlignment="1" applyProtection="1">
      <alignment horizontal="center" vertical="center" shrinkToFit="1"/>
    </xf>
    <xf numFmtId="186" fontId="9" fillId="10" borderId="52" xfId="0" applyNumberFormat="1" applyFont="1" applyFill="1" applyBorder="1" applyAlignment="1">
      <alignment horizontal="center" vertical="center" shrinkToFit="1"/>
    </xf>
    <xf numFmtId="186" fontId="9" fillId="10" borderId="89" xfId="0" applyNumberFormat="1" applyFont="1" applyFill="1" applyBorder="1" applyAlignment="1">
      <alignment horizontal="center" vertical="center" shrinkToFit="1"/>
    </xf>
    <xf numFmtId="180" fontId="9" fillId="10" borderId="155" xfId="0" applyNumberFormat="1" applyFont="1" applyFill="1" applyBorder="1" applyAlignment="1">
      <alignment horizontal="center" vertical="center"/>
    </xf>
    <xf numFmtId="180" fontId="9" fillId="10" borderId="90" xfId="0" applyNumberFormat="1" applyFont="1" applyFill="1" applyBorder="1" applyAlignment="1">
      <alignment horizontal="center" vertical="center"/>
    </xf>
    <xf numFmtId="0" fontId="8" fillId="0" borderId="0" xfId="0" applyFont="1" applyAlignment="1">
      <alignment horizontal="center" vertical="top" textRotation="90"/>
    </xf>
    <xf numFmtId="0" fontId="9" fillId="8" borderId="0" xfId="0" applyFont="1" applyFill="1" applyProtection="1">
      <alignment vertical="center"/>
      <protection locked="0"/>
    </xf>
    <xf numFmtId="0" fontId="9" fillId="0" borderId="125" xfId="0" applyFont="1" applyBorder="1" applyAlignment="1">
      <alignment horizontal="center" vertical="center" wrapText="1"/>
    </xf>
    <xf numFmtId="180" fontId="9" fillId="11" borderId="167" xfId="0" applyNumberFormat="1" applyFont="1" applyFill="1" applyBorder="1" applyAlignment="1" applyProtection="1">
      <alignment horizontal="center" vertical="center" shrinkToFit="1"/>
      <protection locked="0"/>
    </xf>
    <xf numFmtId="180" fontId="9" fillId="11" borderId="168" xfId="0" applyNumberFormat="1" applyFont="1" applyFill="1" applyBorder="1" applyAlignment="1" applyProtection="1">
      <alignment horizontal="center" vertical="center" shrinkToFit="1"/>
      <protection locked="0"/>
    </xf>
    <xf numFmtId="0" fontId="8" fillId="0" borderId="0" xfId="0" applyFont="1" applyAlignment="1">
      <alignment horizontal="center" textRotation="90"/>
    </xf>
    <xf numFmtId="0" fontId="22" fillId="0" borderId="75" xfId="0" applyFont="1" applyBorder="1" applyAlignment="1">
      <alignment horizontal="center" vertical="center" wrapText="1"/>
    </xf>
    <xf numFmtId="0" fontId="9" fillId="0" borderId="42" xfId="0" applyFont="1" applyBorder="1" applyAlignment="1">
      <alignment horizontal="left" vertical="center" shrinkToFit="1"/>
    </xf>
    <xf numFmtId="0" fontId="8" fillId="0" borderId="20" xfId="0" applyFont="1" applyBorder="1" applyAlignment="1">
      <alignment horizontal="center" textRotation="90"/>
    </xf>
    <xf numFmtId="0" fontId="8" fillId="0" borderId="76" xfId="0" applyFont="1" applyBorder="1" applyAlignment="1">
      <alignment horizontal="center" textRotation="90"/>
    </xf>
    <xf numFmtId="0" fontId="9" fillId="0" borderId="63" xfId="0" applyFont="1" applyBorder="1">
      <alignment vertical="center"/>
    </xf>
    <xf numFmtId="177" fontId="9" fillId="13" borderId="164" xfId="1" applyNumberFormat="1" applyFont="1" applyFill="1" applyBorder="1" applyAlignment="1" applyProtection="1">
      <alignment vertical="center" wrapText="1"/>
    </xf>
    <xf numFmtId="177" fontId="9" fillId="0" borderId="90" xfId="1" applyNumberFormat="1" applyFont="1" applyFill="1" applyBorder="1" applyAlignment="1" applyProtection="1">
      <alignment vertical="center" wrapText="1"/>
    </xf>
    <xf numFmtId="0" fontId="10" fillId="0" borderId="46" xfId="0" applyFont="1" applyBorder="1">
      <alignment vertical="center"/>
    </xf>
    <xf numFmtId="0" fontId="10" fillId="0" borderId="41" xfId="0" applyFont="1" applyBorder="1" applyAlignment="1">
      <alignment horizontal="center" vertical="top"/>
    </xf>
    <xf numFmtId="14" fontId="10" fillId="0" borderId="46" xfId="0" applyNumberFormat="1" applyFont="1" applyBorder="1" applyAlignment="1">
      <alignment horizontal="center" vertical="top"/>
    </xf>
    <xf numFmtId="0" fontId="10" fillId="0" borderId="52" xfId="0" applyFont="1" applyBorder="1" applyAlignment="1">
      <alignment vertical="top"/>
    </xf>
    <xf numFmtId="0" fontId="25" fillId="0" borderId="18" xfId="0" applyFont="1" applyBorder="1" applyAlignment="1">
      <alignment horizontal="left" vertical="top" wrapText="1"/>
    </xf>
    <xf numFmtId="0" fontId="25" fillId="0" borderId="11" xfId="0" applyFont="1" applyBorder="1" applyAlignment="1">
      <alignment horizontal="left" vertical="top" wrapText="1"/>
    </xf>
    <xf numFmtId="0" fontId="25" fillId="0" borderId="40" xfId="0" applyFont="1" applyBorder="1" applyAlignment="1">
      <alignment horizontal="left" vertical="top" wrapText="1"/>
    </xf>
    <xf numFmtId="0" fontId="25" fillId="0" borderId="14" xfId="0" applyFont="1" applyBorder="1" applyAlignment="1">
      <alignment horizontal="left" vertical="top" wrapText="1"/>
    </xf>
    <xf numFmtId="0" fontId="25" fillId="0" borderId="0" xfId="0" applyFont="1" applyAlignment="1">
      <alignment horizontal="left" vertical="top" wrapText="1"/>
    </xf>
    <xf numFmtId="0" fontId="25" fillId="0" borderId="29" xfId="0" applyFont="1" applyBorder="1" applyAlignment="1">
      <alignment horizontal="left" vertical="top" wrapText="1"/>
    </xf>
    <xf numFmtId="0" fontId="25" fillId="0" borderId="16" xfId="0" applyFont="1" applyBorder="1" applyAlignment="1">
      <alignment horizontal="left" vertical="top" wrapText="1"/>
    </xf>
    <xf numFmtId="0" fontId="25" fillId="0" borderId="4" xfId="0" applyFont="1" applyBorder="1" applyAlignment="1">
      <alignment horizontal="left" vertical="top" wrapText="1"/>
    </xf>
    <xf numFmtId="0" fontId="25" fillId="0" borderId="24" xfId="0" applyFont="1" applyBorder="1" applyAlignment="1">
      <alignment horizontal="left" vertical="top" wrapText="1"/>
    </xf>
    <xf numFmtId="0" fontId="25" fillId="0" borderId="18" xfId="0" applyFont="1" applyBorder="1" applyAlignment="1">
      <alignment vertical="top" wrapText="1"/>
    </xf>
    <xf numFmtId="0" fontId="25" fillId="0" borderId="11" xfId="0" applyFont="1" applyBorder="1" applyAlignment="1">
      <alignment vertical="top"/>
    </xf>
    <xf numFmtId="0" fontId="25" fillId="0" borderId="40" xfId="0" applyFont="1" applyBorder="1" applyAlignment="1">
      <alignment vertical="top"/>
    </xf>
    <xf numFmtId="0" fontId="25" fillId="0" borderId="14" xfId="0" applyFont="1" applyBorder="1" applyAlignment="1">
      <alignment vertical="top"/>
    </xf>
    <xf numFmtId="0" fontId="25" fillId="0" borderId="0" xfId="0" applyFont="1" applyAlignment="1">
      <alignment vertical="top"/>
    </xf>
    <xf numFmtId="0" fontId="25" fillId="0" borderId="29" xfId="0" applyFont="1" applyBorder="1" applyAlignment="1">
      <alignment vertical="top"/>
    </xf>
    <xf numFmtId="0" fontId="25" fillId="0" borderId="11" xfId="0" applyFont="1" applyBorder="1" applyAlignment="1">
      <alignment vertical="top" wrapText="1"/>
    </xf>
    <xf numFmtId="0" fontId="25" fillId="0" borderId="40" xfId="0" applyFont="1" applyBorder="1" applyAlignment="1">
      <alignment vertical="top" wrapText="1"/>
    </xf>
    <xf numFmtId="0" fontId="25" fillId="0" borderId="14" xfId="0" applyFont="1" applyBorder="1" applyAlignment="1">
      <alignment vertical="top" wrapText="1"/>
    </xf>
    <xf numFmtId="0" fontId="25" fillId="0" borderId="0" xfId="0" applyFont="1" applyAlignment="1">
      <alignment vertical="top" wrapText="1"/>
    </xf>
    <xf numFmtId="0" fontId="25" fillId="0" borderId="29" xfId="0" applyFont="1" applyBorder="1" applyAlignment="1">
      <alignment vertical="top" wrapText="1"/>
    </xf>
    <xf numFmtId="0" fontId="25" fillId="0" borderId="18" xfId="0" applyFont="1" applyBorder="1" applyAlignment="1">
      <alignment vertical="top"/>
    </xf>
    <xf numFmtId="0" fontId="25" fillId="0" borderId="20" xfId="0" applyFont="1" applyBorder="1" applyAlignment="1">
      <alignment vertical="top"/>
    </xf>
    <xf numFmtId="0" fontId="25" fillId="0" borderId="9" xfId="0" applyFont="1" applyBorder="1" applyAlignment="1">
      <alignment vertical="top"/>
    </xf>
    <xf numFmtId="0" fontId="25" fillId="0" borderId="36" xfId="0" applyFont="1" applyBorder="1" applyAlignment="1">
      <alignment vertical="top"/>
    </xf>
    <xf numFmtId="0" fontId="29" fillId="0" borderId="41" xfId="0" applyFont="1" applyBorder="1" applyAlignment="1">
      <alignment horizontal="center" vertical="center"/>
    </xf>
    <xf numFmtId="0" fontId="29" fillId="0" borderId="51" xfId="0" applyFont="1" applyBorder="1" applyAlignment="1">
      <alignment horizontal="center" vertical="center"/>
    </xf>
    <xf numFmtId="0" fontId="29" fillId="0" borderId="42" xfId="0" applyFont="1" applyBorder="1" applyAlignment="1">
      <alignment horizontal="center" vertical="center"/>
    </xf>
    <xf numFmtId="0" fontId="25" fillId="0" borderId="43" xfId="0" applyFont="1" applyBorder="1" applyAlignment="1">
      <alignment horizontal="left" vertical="top" wrapText="1"/>
    </xf>
    <xf numFmtId="0" fontId="25" fillId="0" borderId="2" xfId="0" applyFont="1" applyBorder="1" applyAlignment="1">
      <alignment horizontal="left" vertical="top" wrapText="1"/>
    </xf>
    <xf numFmtId="0" fontId="25" fillId="0" borderId="27" xfId="0" applyFont="1" applyBorder="1" applyAlignment="1">
      <alignment horizontal="left" vertical="top" wrapText="1"/>
    </xf>
    <xf numFmtId="0" fontId="25" fillId="0" borderId="109" xfId="0" applyFont="1" applyBorder="1" applyAlignment="1">
      <alignment horizontal="left" vertical="top" wrapText="1"/>
    </xf>
    <xf numFmtId="0" fontId="25" fillId="0" borderId="26" xfId="0" applyFont="1" applyBorder="1" applyAlignment="1">
      <alignment horizontal="left" vertical="top" wrapText="1"/>
    </xf>
    <xf numFmtId="0" fontId="25" fillId="0" borderId="31" xfId="0" applyFont="1" applyBorder="1" applyAlignment="1">
      <alignment horizontal="left" vertical="top" wrapText="1"/>
    </xf>
    <xf numFmtId="0" fontId="25" fillId="0" borderId="30" xfId="5" applyFont="1" applyBorder="1" applyAlignment="1">
      <alignment horizontal="center" vertical="center"/>
    </xf>
    <xf numFmtId="0" fontId="25" fillId="0" borderId="26" xfId="5" applyFont="1" applyBorder="1" applyAlignment="1">
      <alignment horizontal="center" vertical="center"/>
    </xf>
    <xf numFmtId="0" fontId="25" fillId="0" borderId="33" xfId="5" applyFont="1" applyBorder="1" applyAlignment="1">
      <alignment horizontal="center" vertical="center"/>
    </xf>
    <xf numFmtId="0" fontId="25" fillId="0" borderId="4" xfId="5" applyFont="1" applyBorder="1" applyAlignment="1">
      <alignment horizontal="center" vertical="center"/>
    </xf>
    <xf numFmtId="0" fontId="25" fillId="0" borderId="91" xfId="0" applyFont="1" applyBorder="1" applyAlignment="1">
      <alignment horizontal="left" vertical="top" wrapText="1"/>
    </xf>
    <xf numFmtId="0" fontId="25" fillId="0" borderId="1" xfId="0" applyFont="1" applyBorder="1" applyAlignment="1">
      <alignment horizontal="left" vertical="top" wrapText="1"/>
    </xf>
    <xf numFmtId="0" fontId="25" fillId="0" borderId="8" xfId="0" applyFont="1" applyBorder="1" applyAlignment="1">
      <alignment horizontal="left" vertical="top" wrapText="1"/>
    </xf>
    <xf numFmtId="0" fontId="25" fillId="0" borderId="39" xfId="0" applyFont="1" applyBorder="1" applyAlignment="1">
      <alignment horizontal="left" vertical="top" wrapText="1"/>
    </xf>
    <xf numFmtId="0" fontId="25" fillId="0" borderId="6" xfId="0" applyFont="1" applyBorder="1" applyAlignment="1">
      <alignment horizontal="left" vertical="top" wrapText="1"/>
    </xf>
    <xf numFmtId="0" fontId="25" fillId="5" borderId="9" xfId="0" applyFont="1" applyFill="1" applyBorder="1" applyAlignment="1" applyProtection="1">
      <alignment horizontal="left" vertical="center" shrinkToFit="1"/>
      <protection locked="0"/>
    </xf>
    <xf numFmtId="0" fontId="29" fillId="0" borderId="41"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42" xfId="0" applyFont="1" applyBorder="1" applyAlignment="1">
      <alignment horizontal="center" vertical="center" wrapText="1"/>
    </xf>
    <xf numFmtId="0" fontId="25" fillId="0" borderId="95" xfId="0" applyFont="1" applyBorder="1" applyAlignment="1">
      <alignment horizontal="center" vertical="center"/>
    </xf>
    <xf numFmtId="0" fontId="25" fillId="0" borderId="96" xfId="0" applyFont="1" applyBorder="1" applyAlignment="1">
      <alignment horizontal="center" vertical="center"/>
    </xf>
    <xf numFmtId="0" fontId="25" fillId="0" borderId="41"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65" xfId="0" applyFont="1" applyBorder="1" applyAlignment="1">
      <alignment horizontal="left" vertical="top" wrapText="1"/>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25" fillId="0" borderId="171" xfId="0" applyFont="1" applyBorder="1" applyAlignment="1">
      <alignment horizontal="left" vertical="top"/>
    </xf>
    <xf numFmtId="0" fontId="25" fillId="0" borderId="54" xfId="0" applyFont="1" applyBorder="1" applyAlignment="1">
      <alignment horizontal="left" vertical="top"/>
    </xf>
    <xf numFmtId="0" fontId="25" fillId="0" borderId="172" xfId="0" applyFont="1" applyBorder="1" applyAlignment="1">
      <alignment horizontal="left" vertical="top"/>
    </xf>
    <xf numFmtId="0" fontId="25" fillId="0" borderId="173" xfId="0" applyFont="1" applyBorder="1" applyAlignment="1">
      <alignment horizontal="left" vertical="top"/>
    </xf>
    <xf numFmtId="0" fontId="25" fillId="0" borderId="79" xfId="0" applyFont="1" applyBorder="1" applyAlignment="1">
      <alignment horizontal="left" vertical="top"/>
    </xf>
    <xf numFmtId="0" fontId="25" fillId="0" borderId="120" xfId="0" applyFont="1" applyBorder="1" applyAlignment="1">
      <alignment horizontal="left" vertical="top"/>
    </xf>
    <xf numFmtId="0" fontId="28" fillId="2" borderId="11" xfId="0" applyFont="1" applyFill="1" applyBorder="1" applyAlignment="1" applyProtection="1">
      <alignment horizontal="center" vertical="center"/>
      <protection locked="0"/>
    </xf>
    <xf numFmtId="0" fontId="25" fillId="0" borderId="174" xfId="0" applyFont="1" applyBorder="1" applyAlignment="1">
      <alignment horizontal="left" vertical="top"/>
    </xf>
    <xf numFmtId="0" fontId="25" fillId="0" borderId="37" xfId="0" applyFont="1" applyBorder="1" applyAlignment="1">
      <alignment horizontal="left" vertical="top"/>
    </xf>
    <xf numFmtId="0" fontId="25" fillId="0" borderId="121" xfId="0" applyFont="1" applyBorder="1" applyAlignment="1">
      <alignment horizontal="left" vertical="top"/>
    </xf>
    <xf numFmtId="0" fontId="30" fillId="2" borderId="0" xfId="0" applyFont="1" applyFill="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25" fillId="0" borderId="53" xfId="0" applyFont="1" applyBorder="1" applyAlignment="1">
      <alignment horizontal="left" vertical="top" wrapText="1"/>
    </xf>
    <xf numFmtId="0" fontId="25" fillId="0" borderId="12" xfId="0" applyFont="1" applyBorder="1" applyAlignment="1">
      <alignment horizontal="left" vertical="top" wrapText="1"/>
    </xf>
    <xf numFmtId="0" fontId="25" fillId="0" borderId="91"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49" fontId="25" fillId="3" borderId="8" xfId="0" applyNumberFormat="1" applyFont="1" applyFill="1" applyBorder="1" applyAlignment="1" applyProtection="1">
      <alignment horizontal="left" vertical="center" indent="1"/>
      <protection locked="0"/>
    </xf>
    <xf numFmtId="49" fontId="25" fillId="3" borderId="169" xfId="0" applyNumberFormat="1" applyFont="1" applyFill="1" applyBorder="1" applyAlignment="1" applyProtection="1">
      <alignment horizontal="left" vertical="center" indent="1"/>
      <protection locked="0"/>
    </xf>
    <xf numFmtId="49" fontId="25" fillId="3" borderId="170" xfId="0" applyNumberFormat="1" applyFont="1" applyFill="1" applyBorder="1" applyAlignment="1" applyProtection="1">
      <alignment horizontal="left" vertical="center" indent="1"/>
      <protection locked="0"/>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99" xfId="0" applyFont="1" applyBorder="1" applyAlignment="1">
      <alignment horizontal="center" vertical="center"/>
    </xf>
    <xf numFmtId="49" fontId="25" fillId="3" borderId="99" xfId="0" applyNumberFormat="1" applyFont="1" applyFill="1" applyBorder="1" applyAlignment="1" applyProtection="1">
      <alignment horizontal="left" vertical="center" indent="1"/>
      <protection locked="0"/>
    </xf>
    <xf numFmtId="49" fontId="25" fillId="3" borderId="96" xfId="0" applyNumberFormat="1" applyFont="1" applyFill="1" applyBorder="1" applyAlignment="1" applyProtection="1">
      <alignment horizontal="left" vertical="center" indent="1"/>
      <protection locked="0"/>
    </xf>
    <xf numFmtId="49" fontId="25" fillId="3" borderId="100" xfId="0" applyNumberFormat="1" applyFont="1" applyFill="1" applyBorder="1" applyAlignment="1" applyProtection="1">
      <alignment horizontal="left" vertical="center" indent="1"/>
      <protection locked="0"/>
    </xf>
    <xf numFmtId="0" fontId="25" fillId="0" borderId="102" xfId="0" applyFont="1" applyBorder="1" applyAlignment="1">
      <alignment horizontal="center" vertical="center"/>
    </xf>
    <xf numFmtId="0" fontId="25" fillId="0" borderId="84" xfId="0" applyFont="1" applyBorder="1" applyAlignment="1">
      <alignment horizontal="center" vertical="center"/>
    </xf>
    <xf numFmtId="0" fontId="25" fillId="0" borderId="103" xfId="0" applyFont="1" applyBorder="1" applyAlignment="1">
      <alignment horizontal="center" vertical="center"/>
    </xf>
    <xf numFmtId="0" fontId="25" fillId="0" borderId="61" xfId="0" applyFont="1" applyBorder="1" applyAlignment="1">
      <alignment horizontal="center" vertical="center"/>
    </xf>
    <xf numFmtId="0" fontId="25" fillId="0" borderId="84" xfId="0" applyFont="1" applyBorder="1" applyAlignment="1">
      <alignment horizontal="center" vertical="center" wrapText="1"/>
    </xf>
    <xf numFmtId="0" fontId="25" fillId="0" borderId="85" xfId="0" applyFont="1" applyBorder="1" applyAlignment="1">
      <alignment horizontal="center" vertical="center"/>
    </xf>
    <xf numFmtId="0" fontId="25" fillId="0" borderId="60" xfId="0" applyFont="1" applyBorder="1" applyAlignment="1">
      <alignment horizontal="center" vertical="center"/>
    </xf>
    <xf numFmtId="0" fontId="25" fillId="0" borderId="93" xfId="0" applyFont="1" applyBorder="1" applyAlignment="1">
      <alignment horizontal="center" vertical="center"/>
    </xf>
    <xf numFmtId="0" fontId="25" fillId="0" borderId="54" xfId="0" applyFont="1" applyBorder="1" applyAlignment="1">
      <alignment horizontal="center" vertical="center"/>
    </xf>
    <xf numFmtId="0" fontId="25" fillId="0" borderId="94" xfId="0" applyFont="1" applyBorder="1" applyAlignment="1">
      <alignment horizontal="center" vertical="center"/>
    </xf>
    <xf numFmtId="0" fontId="27" fillId="0" borderId="84" xfId="0" applyFont="1" applyBorder="1" applyAlignment="1">
      <alignment horizontal="center" vertical="center" wrapText="1"/>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27" fillId="0" borderId="90" xfId="0" applyFont="1" applyBorder="1" applyAlignment="1">
      <alignment horizontal="center" vertical="center"/>
    </xf>
    <xf numFmtId="0" fontId="25" fillId="0" borderId="97" xfId="0" applyFont="1" applyBorder="1" applyAlignment="1">
      <alignment horizontal="center" vertical="center"/>
    </xf>
    <xf numFmtId="0" fontId="25" fillId="0" borderId="98" xfId="0" applyFont="1" applyBorder="1" applyAlignment="1">
      <alignment horizontal="center" vertical="center"/>
    </xf>
    <xf numFmtId="0" fontId="9" fillId="0" borderId="148" xfId="0" applyFont="1" applyBorder="1" applyAlignment="1">
      <alignment horizontal="center" vertical="center"/>
    </xf>
    <xf numFmtId="0" fontId="9" fillId="0" borderId="89" xfId="0" applyFont="1" applyBorder="1" applyAlignment="1">
      <alignment horizontal="center" vertical="center"/>
    </xf>
    <xf numFmtId="0" fontId="8" fillId="0" borderId="102" xfId="0" applyFont="1" applyBorder="1" applyAlignment="1">
      <alignment horizontal="center" vertical="center"/>
    </xf>
    <xf numFmtId="0" fontId="8" fillId="0" borderId="88" xfId="0" applyFont="1" applyBorder="1" applyAlignment="1">
      <alignment horizontal="center" vertical="center"/>
    </xf>
    <xf numFmtId="0" fontId="8" fillId="0" borderId="49" xfId="0" applyFont="1" applyBorder="1" applyAlignment="1">
      <alignment horizontal="center" vertical="center"/>
    </xf>
    <xf numFmtId="0" fontId="8" fillId="0" borderId="84" xfId="0" applyFont="1" applyBorder="1" applyAlignment="1">
      <alignment horizontal="center" vertical="center"/>
    </xf>
    <xf numFmtId="0" fontId="9" fillId="0" borderId="102"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46" xfId="0" applyFont="1" applyBorder="1" applyAlignment="1">
      <alignment horizontal="center" vertical="center" wrapText="1"/>
    </xf>
    <xf numFmtId="180" fontId="9" fillId="0" borderId="52" xfId="1" applyNumberFormat="1" applyFont="1" applyFill="1" applyBorder="1" applyAlignment="1" applyProtection="1">
      <alignment horizontal="center" vertical="center" wrapTex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4" fillId="2" borderId="51" xfId="0" applyFont="1" applyFill="1" applyBorder="1" applyAlignment="1" applyProtection="1">
      <alignment horizontal="center" vertical="center"/>
      <protection locked="0"/>
    </xf>
    <xf numFmtId="40" fontId="7" fillId="12" borderId="104" xfId="1" applyNumberFormat="1" applyFont="1" applyFill="1" applyBorder="1" applyAlignment="1" applyProtection="1">
      <alignment horizontal="center" vertical="center"/>
    </xf>
    <xf numFmtId="40" fontId="7" fillId="12" borderId="142" xfId="1" applyNumberFormat="1" applyFont="1" applyFill="1" applyBorder="1" applyAlignment="1" applyProtection="1">
      <alignment horizontal="center" vertical="center"/>
    </xf>
    <xf numFmtId="0" fontId="7" fillId="0" borderId="110" xfId="0" applyFont="1" applyBorder="1" applyAlignment="1">
      <alignment horizontal="center" vertical="center"/>
    </xf>
    <xf numFmtId="0" fontId="7" fillId="0" borderId="79" xfId="0" applyFont="1" applyBorder="1" applyAlignment="1">
      <alignment horizontal="center" vertical="center"/>
    </xf>
    <xf numFmtId="0" fontId="7" fillId="0" borderId="120" xfId="0" applyFont="1" applyBorder="1" applyAlignment="1">
      <alignment horizontal="center" vertical="center"/>
    </xf>
    <xf numFmtId="187" fontId="7" fillId="14" borderId="110" xfId="1" applyNumberFormat="1" applyFont="1" applyFill="1" applyBorder="1" applyAlignment="1" applyProtection="1">
      <alignment horizontal="center" vertical="center" shrinkToFit="1"/>
    </xf>
    <xf numFmtId="187" fontId="7" fillId="14" borderId="79" xfId="1" applyNumberFormat="1" applyFont="1" applyFill="1" applyBorder="1" applyAlignment="1" applyProtection="1">
      <alignment horizontal="center" vertical="center" shrinkToFit="1"/>
    </xf>
    <xf numFmtId="40" fontId="7" fillId="12" borderId="110" xfId="1" applyNumberFormat="1" applyFont="1" applyFill="1" applyBorder="1" applyAlignment="1" applyProtection="1">
      <alignment horizontal="center" vertical="center"/>
    </xf>
    <xf numFmtId="40" fontId="7" fillId="12" borderId="145" xfId="1" applyNumberFormat="1" applyFont="1" applyFill="1" applyBorder="1" applyAlignment="1" applyProtection="1">
      <alignment horizontal="center" vertical="center"/>
    </xf>
    <xf numFmtId="0" fontId="7" fillId="10" borderId="13"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38" xfId="0" applyFont="1" applyFill="1" applyBorder="1" applyAlignment="1">
      <alignment horizontal="center" vertical="center"/>
    </xf>
    <xf numFmtId="0" fontId="9" fillId="0" borderId="53" xfId="0" applyFont="1" applyBorder="1" applyAlignment="1">
      <alignment horizontal="center" vertical="center"/>
    </xf>
    <xf numFmtId="0" fontId="9" fillId="0" borderId="11" xfId="0" applyFont="1" applyBorder="1" applyAlignment="1">
      <alignment horizontal="center" vertical="center"/>
    </xf>
    <xf numFmtId="0" fontId="9" fillId="0" borderId="40" xfId="0" applyFont="1" applyBorder="1" applyAlignment="1">
      <alignment horizontal="center" vertical="center"/>
    </xf>
    <xf numFmtId="0" fontId="9" fillId="0" borderId="101" xfId="0" applyFont="1" applyBorder="1" applyAlignment="1">
      <alignment horizontal="center" vertical="center"/>
    </xf>
    <xf numFmtId="0" fontId="9" fillId="0" borderId="2" xfId="0" applyFont="1" applyBorder="1" applyAlignment="1">
      <alignment horizontal="center" vertical="center"/>
    </xf>
    <xf numFmtId="0" fontId="9" fillId="0" borderId="27" xfId="0" applyFont="1" applyBorder="1" applyAlignment="1">
      <alignment horizontal="center" vertical="center"/>
    </xf>
    <xf numFmtId="184" fontId="7" fillId="12" borderId="144" xfId="1" applyNumberFormat="1" applyFont="1" applyFill="1" applyBorder="1" applyAlignment="1" applyProtection="1">
      <alignment horizontal="center" vertical="center"/>
    </xf>
    <xf numFmtId="184" fontId="7" fillId="12" borderId="86" xfId="1" applyNumberFormat="1" applyFont="1" applyFill="1" applyBorder="1" applyAlignment="1" applyProtection="1">
      <alignment horizontal="center" vertical="center"/>
    </xf>
    <xf numFmtId="40" fontId="7" fillId="0" borderId="92" xfId="1" applyNumberFormat="1" applyFont="1" applyFill="1" applyBorder="1" applyAlignment="1" applyProtection="1">
      <alignment horizontal="center" vertical="center" wrapText="1"/>
    </xf>
    <xf numFmtId="40" fontId="7" fillId="0" borderId="108" xfId="1" applyNumberFormat="1" applyFont="1" applyFill="1" applyBorder="1" applyAlignment="1" applyProtection="1">
      <alignment horizontal="center" vertical="center" wrapText="1"/>
    </xf>
    <xf numFmtId="40" fontId="7" fillId="0" borderId="140" xfId="1" applyNumberFormat="1" applyFont="1" applyFill="1" applyBorder="1" applyAlignment="1" applyProtection="1">
      <alignment horizontal="center" vertical="center" wrapText="1"/>
    </xf>
    <xf numFmtId="40" fontId="7" fillId="0" borderId="104" xfId="1" applyNumberFormat="1" applyFont="1" applyFill="1" applyBorder="1" applyAlignment="1" applyProtection="1">
      <alignment horizontal="center" vertical="center" wrapText="1"/>
    </xf>
    <xf numFmtId="0" fontId="7" fillId="0" borderId="108" xfId="0" applyFont="1" applyBorder="1" applyAlignment="1">
      <alignment horizontal="center" vertical="center"/>
    </xf>
    <xf numFmtId="0" fontId="7" fillId="0" borderId="104" xfId="0" applyFont="1" applyBorder="1" applyAlignment="1">
      <alignment horizontal="center" vertical="center"/>
    </xf>
    <xf numFmtId="0" fontId="7" fillId="0" borderId="41" xfId="0" applyFont="1" applyBorder="1" applyAlignment="1">
      <alignment horizontal="center" vertical="center"/>
    </xf>
    <xf numFmtId="0" fontId="7" fillId="0" borderId="51" xfId="0" applyFont="1" applyBorder="1" applyAlignment="1">
      <alignment horizontal="center" vertical="center"/>
    </xf>
    <xf numFmtId="0" fontId="7" fillId="0" borderId="42" xfId="0" applyFont="1" applyBorder="1" applyAlignment="1">
      <alignment horizontal="center" vertical="center"/>
    </xf>
    <xf numFmtId="0" fontId="7" fillId="0" borderId="50" xfId="0" applyFont="1" applyBorder="1" applyAlignment="1">
      <alignment horizontal="center" vertical="center"/>
    </xf>
    <xf numFmtId="0" fontId="7" fillId="0" borderId="52" xfId="0" applyFont="1" applyBorder="1" applyAlignment="1">
      <alignment horizontal="center" vertical="center"/>
    </xf>
    <xf numFmtId="184" fontId="7" fillId="12" borderId="106" xfId="1" applyNumberFormat="1" applyFont="1" applyFill="1" applyBorder="1" applyAlignment="1" applyProtection="1">
      <alignment horizontal="center" vertical="center"/>
    </xf>
    <xf numFmtId="184" fontId="7" fillId="12" borderId="158" xfId="1" applyNumberFormat="1"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7" fillId="0" borderId="144" xfId="0" applyFont="1" applyBorder="1" applyAlignment="1">
      <alignment horizontal="center" vertical="center"/>
    </xf>
    <xf numFmtId="0" fontId="7" fillId="0" borderId="78" xfId="0" applyFont="1" applyBorder="1" applyAlignment="1">
      <alignment horizontal="center" vertical="center"/>
    </xf>
    <xf numFmtId="0" fontId="7" fillId="0" borderId="122" xfId="0" applyFont="1" applyBorder="1" applyAlignment="1">
      <alignment horizontal="center" vertical="center"/>
    </xf>
    <xf numFmtId="187" fontId="7" fillId="14" borderId="144" xfId="1" applyNumberFormat="1" applyFont="1" applyFill="1" applyBorder="1" applyAlignment="1" applyProtection="1">
      <alignment horizontal="center" vertical="center" shrinkToFit="1"/>
    </xf>
    <xf numFmtId="187" fontId="7" fillId="14" borderId="78" xfId="1" applyNumberFormat="1" applyFont="1" applyFill="1" applyBorder="1" applyAlignment="1" applyProtection="1">
      <alignment horizontal="center" vertical="center" shrinkToFit="1"/>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5" xfId="0" applyFont="1" applyBorder="1" applyAlignment="1">
      <alignment horizontal="center" vertical="center"/>
    </xf>
    <xf numFmtId="0" fontId="9" fillId="0" borderId="183"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81" xfId="0" applyFont="1" applyBorder="1" applyAlignment="1">
      <alignment horizontal="center" vertical="center" wrapText="1"/>
    </xf>
    <xf numFmtId="0" fontId="9" fillId="0" borderId="104" xfId="0" applyFont="1" applyBorder="1" applyAlignment="1">
      <alignment horizontal="center" vertical="center" wrapText="1"/>
    </xf>
    <xf numFmtId="181" fontId="7" fillId="0" borderId="0" xfId="1" applyNumberFormat="1" applyFont="1" applyFill="1" applyBorder="1" applyAlignment="1" applyProtection="1">
      <alignment horizontal="center" vertical="center" shrinkToFit="1"/>
    </xf>
    <xf numFmtId="186" fontId="7" fillId="11" borderId="13" xfId="1" applyNumberFormat="1" applyFont="1" applyFill="1" applyBorder="1" applyAlignment="1" applyProtection="1">
      <alignment horizontal="center" vertical="center" wrapText="1"/>
      <protection locked="0"/>
    </xf>
    <xf numFmtId="186" fontId="7" fillId="11" borderId="11" xfId="1" applyNumberFormat="1" applyFont="1" applyFill="1" applyBorder="1" applyAlignment="1" applyProtection="1">
      <alignment horizontal="center" vertical="center" wrapText="1"/>
      <protection locked="0"/>
    </xf>
    <xf numFmtId="186" fontId="7" fillId="11" borderId="19" xfId="1" applyNumberFormat="1" applyFont="1" applyFill="1" applyBorder="1" applyAlignment="1" applyProtection="1">
      <alignment horizontal="center" vertical="center" wrapText="1"/>
      <protection locked="0"/>
    </xf>
    <xf numFmtId="186" fontId="7" fillId="11" borderId="3" xfId="1" applyNumberFormat="1" applyFont="1" applyFill="1" applyBorder="1" applyAlignment="1" applyProtection="1">
      <alignment horizontal="center" vertical="center" wrapText="1"/>
      <protection locked="0"/>
    </xf>
    <xf numFmtId="186" fontId="7" fillId="11" borderId="2" xfId="1" applyNumberFormat="1" applyFont="1" applyFill="1" applyBorder="1" applyAlignment="1" applyProtection="1">
      <alignment horizontal="center" vertical="center" wrapText="1"/>
      <protection locked="0"/>
    </xf>
    <xf numFmtId="186" fontId="7" fillId="11" borderId="38" xfId="1" applyNumberFormat="1" applyFont="1" applyFill="1" applyBorder="1" applyAlignment="1" applyProtection="1">
      <alignment horizontal="center" vertical="center" wrapText="1"/>
      <protection locked="0"/>
    </xf>
    <xf numFmtId="186" fontId="7" fillId="11" borderId="5" xfId="1" applyNumberFormat="1" applyFont="1" applyFill="1" applyBorder="1" applyAlignment="1" applyProtection="1">
      <alignment horizontal="center" vertical="center" wrapText="1"/>
      <protection locked="0"/>
    </xf>
    <xf numFmtId="186" fontId="7" fillId="11" borderId="0" xfId="1" applyNumberFormat="1" applyFont="1" applyFill="1" applyBorder="1" applyAlignment="1" applyProtection="1">
      <alignment horizontal="center" vertical="center" wrapText="1"/>
      <protection locked="0"/>
    </xf>
    <xf numFmtId="186" fontId="7" fillId="11" borderId="15" xfId="1" applyNumberFormat="1" applyFont="1" applyFill="1" applyBorder="1" applyAlignment="1" applyProtection="1">
      <alignment horizontal="center" vertical="center" wrapText="1"/>
      <protection locked="0"/>
    </xf>
    <xf numFmtId="0" fontId="9" fillId="0" borderId="46" xfId="0" applyFont="1" applyBorder="1" applyAlignment="1">
      <alignment horizontal="center" vertical="center"/>
    </xf>
    <xf numFmtId="0" fontId="7" fillId="10" borderId="178" xfId="0" applyFont="1" applyFill="1" applyBorder="1" applyAlignment="1">
      <alignment horizontal="center" vertical="center"/>
    </xf>
    <xf numFmtId="0" fontId="7" fillId="10" borderId="62" xfId="0" applyFont="1" applyFill="1" applyBorder="1" applyAlignment="1">
      <alignment horizontal="center" vertical="center"/>
    </xf>
    <xf numFmtId="0" fontId="9" fillId="10" borderId="41" xfId="0" applyFont="1" applyFill="1" applyBorder="1" applyAlignment="1">
      <alignment horizontal="center" vertical="center"/>
    </xf>
    <xf numFmtId="0" fontId="9" fillId="10" borderId="51" xfId="0" applyFont="1" applyFill="1" applyBorder="1" applyAlignment="1">
      <alignment horizontal="center" vertical="center"/>
    </xf>
    <xf numFmtId="0" fontId="12" fillId="0" borderId="51" xfId="0" applyFont="1" applyBorder="1" applyAlignment="1">
      <alignment horizontal="center" vertical="center" shrinkToFit="1"/>
    </xf>
    <xf numFmtId="0" fontId="12" fillId="0" borderId="42" xfId="0" applyFont="1" applyBorder="1" applyAlignment="1">
      <alignment horizontal="center" vertical="center" shrinkToFit="1"/>
    </xf>
    <xf numFmtId="0" fontId="7" fillId="0" borderId="118" xfId="0" applyFont="1" applyBorder="1" applyAlignment="1">
      <alignment horizontal="center" vertical="center"/>
    </xf>
    <xf numFmtId="0" fontId="7" fillId="0" borderId="37" xfId="0" applyFont="1" applyBorder="1" applyAlignment="1">
      <alignment horizontal="center" vertical="center"/>
    </xf>
    <xf numFmtId="0" fontId="7" fillId="0" borderId="121" xfId="0" applyFont="1" applyBorder="1" applyAlignment="1">
      <alignment horizontal="center" vertical="center"/>
    </xf>
    <xf numFmtId="0" fontId="7" fillId="10" borderId="30" xfId="0" applyFont="1" applyFill="1" applyBorder="1" applyAlignment="1">
      <alignment horizontal="center" vertical="center"/>
    </xf>
    <xf numFmtId="0" fontId="7" fillId="10" borderId="160"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21" xfId="0" applyFont="1" applyFill="1" applyBorder="1" applyAlignment="1">
      <alignment horizontal="center" vertical="center"/>
    </xf>
    <xf numFmtId="0" fontId="9" fillId="0" borderId="13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7" xfId="0" applyFont="1" applyBorder="1" applyAlignment="1">
      <alignment horizontal="center" vertical="center" wrapText="1"/>
    </xf>
    <xf numFmtId="9" fontId="7" fillId="12" borderId="110" xfId="1" applyNumberFormat="1" applyFont="1" applyFill="1" applyBorder="1" applyAlignment="1" applyProtection="1">
      <alignment horizontal="center" vertical="center"/>
    </xf>
    <xf numFmtId="9" fontId="7" fillId="12" borderId="145" xfId="1" applyNumberFormat="1" applyFont="1" applyFill="1" applyBorder="1" applyAlignment="1" applyProtection="1">
      <alignment horizontal="center" vertical="center"/>
    </xf>
    <xf numFmtId="40" fontId="7" fillId="0" borderId="141" xfId="1" applyNumberFormat="1" applyFont="1" applyFill="1" applyBorder="1" applyAlignment="1" applyProtection="1">
      <alignment horizontal="center" vertical="center" wrapText="1"/>
    </xf>
    <xf numFmtId="40" fontId="7" fillId="0" borderId="107" xfId="1" applyNumberFormat="1" applyFont="1" applyFill="1" applyBorder="1" applyAlignment="1" applyProtection="1">
      <alignment horizontal="center" vertical="center" wrapText="1"/>
    </xf>
    <xf numFmtId="187" fontId="7" fillId="14" borderId="118" xfId="1" applyNumberFormat="1" applyFont="1" applyFill="1" applyBorder="1" applyAlignment="1" applyProtection="1">
      <alignment horizontal="center" vertical="center" shrinkToFit="1"/>
    </xf>
    <xf numFmtId="187" fontId="7" fillId="14" borderId="37" xfId="1" applyNumberFormat="1" applyFont="1" applyFill="1" applyBorder="1" applyAlignment="1" applyProtection="1">
      <alignment horizontal="center" vertical="center" shrinkToFit="1"/>
    </xf>
    <xf numFmtId="0" fontId="7" fillId="0" borderId="107" xfId="0" applyFont="1" applyBorder="1" applyAlignment="1">
      <alignment horizontal="center" vertical="center"/>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10" borderId="41" xfId="0" applyFont="1" applyFill="1" applyBorder="1" applyAlignment="1">
      <alignment horizontal="left" vertical="center" indent="1"/>
    </xf>
    <xf numFmtId="0" fontId="9" fillId="10" borderId="51" xfId="0" applyFont="1" applyFill="1" applyBorder="1" applyAlignment="1">
      <alignment horizontal="left" vertical="center" indent="1"/>
    </xf>
    <xf numFmtId="0" fontId="9" fillId="10" borderId="42" xfId="0" applyFont="1" applyFill="1" applyBorder="1" applyAlignment="1">
      <alignment horizontal="left" vertical="center" indent="1"/>
    </xf>
    <xf numFmtId="9" fontId="7" fillId="12" borderId="79" xfId="1" applyNumberFormat="1" applyFont="1" applyFill="1" applyBorder="1" applyAlignment="1" applyProtection="1">
      <alignment horizontal="center" vertical="center"/>
    </xf>
    <xf numFmtId="0" fontId="7" fillId="0" borderId="10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6" xfId="0" applyFont="1" applyBorder="1" applyAlignment="1">
      <alignment horizontal="center" vertical="center" wrapText="1"/>
    </xf>
    <xf numFmtId="186" fontId="7" fillId="11" borderId="30" xfId="1" applyNumberFormat="1" applyFont="1" applyFill="1" applyBorder="1" applyAlignment="1" applyProtection="1">
      <alignment horizontal="center" vertical="center" wrapText="1"/>
      <protection locked="0"/>
    </xf>
    <xf numFmtId="186" fontId="7" fillId="11" borderId="26" xfId="1" applyNumberFormat="1" applyFont="1" applyFill="1" applyBorder="1" applyAlignment="1" applyProtection="1">
      <alignment horizontal="center" vertical="center" wrapText="1"/>
      <protection locked="0"/>
    </xf>
    <xf numFmtId="186" fontId="7" fillId="11" borderId="160" xfId="1" applyNumberFormat="1" applyFont="1" applyFill="1" applyBorder="1" applyAlignment="1" applyProtection="1">
      <alignment horizontal="center" vertical="center" wrapText="1"/>
      <protection locked="0"/>
    </xf>
    <xf numFmtId="0" fontId="7" fillId="0" borderId="109" xfId="0" applyFont="1" applyBorder="1" applyAlignment="1">
      <alignment horizontal="center" vertical="center"/>
    </xf>
    <xf numFmtId="0" fontId="7" fillId="0" borderId="31" xfId="0" applyFont="1" applyBorder="1" applyAlignment="1">
      <alignment horizontal="center" vertical="center"/>
    </xf>
    <xf numFmtId="40" fontId="7" fillId="12" borderId="110" xfId="1" applyNumberFormat="1" applyFont="1" applyFill="1" applyBorder="1" applyAlignment="1" applyProtection="1">
      <alignment horizontal="center" vertical="center" wrapText="1"/>
    </xf>
    <xf numFmtId="40" fontId="7" fillId="12" borderId="120" xfId="1" applyNumberFormat="1" applyFont="1" applyFill="1" applyBorder="1" applyAlignment="1" applyProtection="1">
      <alignment horizontal="center" vertical="center" wrapText="1"/>
    </xf>
    <xf numFmtId="40" fontId="7" fillId="12" borderId="144" xfId="1" applyNumberFormat="1" applyFont="1" applyFill="1" applyBorder="1" applyAlignment="1" applyProtection="1">
      <alignment horizontal="center" vertical="center" wrapText="1"/>
    </xf>
    <xf numFmtId="40" fontId="7" fillId="12" borderId="86" xfId="1" applyNumberFormat="1" applyFont="1" applyFill="1" applyBorder="1" applyAlignment="1" applyProtection="1">
      <alignment horizontal="center" vertical="center" wrapText="1"/>
    </xf>
    <xf numFmtId="179" fontId="7" fillId="12" borderId="110" xfId="1" applyNumberFormat="1" applyFont="1" applyFill="1" applyBorder="1" applyAlignment="1" applyProtection="1">
      <alignment horizontal="center" vertical="center" wrapText="1"/>
    </xf>
    <xf numFmtId="179" fontId="7" fillId="12" borderId="120" xfId="1" applyNumberFormat="1" applyFont="1" applyFill="1" applyBorder="1" applyAlignment="1" applyProtection="1">
      <alignment horizontal="center" vertical="center" wrapText="1"/>
    </xf>
    <xf numFmtId="0" fontId="7" fillId="0" borderId="159" xfId="0" applyFont="1" applyBorder="1" applyAlignment="1">
      <alignment horizontal="center" vertical="center"/>
    </xf>
    <xf numFmtId="4" fontId="7" fillId="12" borderId="118" xfId="1" applyNumberFormat="1" applyFont="1" applyFill="1" applyBorder="1" applyAlignment="1" applyProtection="1">
      <alignment horizontal="center" vertical="center"/>
    </xf>
    <xf numFmtId="4" fontId="7" fillId="12" borderId="146" xfId="1" applyNumberFormat="1" applyFont="1" applyFill="1" applyBorder="1" applyAlignment="1" applyProtection="1">
      <alignment horizontal="center" vertical="center"/>
    </xf>
    <xf numFmtId="0" fontId="7" fillId="0" borderId="87" xfId="0" applyFont="1" applyBorder="1" applyAlignment="1">
      <alignment horizontal="center" vertical="center"/>
    </xf>
    <xf numFmtId="4" fontId="20" fillId="12" borderId="105" xfId="1" applyNumberFormat="1" applyFont="1" applyFill="1" applyBorder="1" applyAlignment="1" applyProtection="1">
      <alignment horizontal="center" vertical="center"/>
    </xf>
    <xf numFmtId="4" fontId="20" fillId="12" borderId="147" xfId="1" applyNumberFormat="1" applyFont="1" applyFill="1" applyBorder="1" applyAlignment="1" applyProtection="1">
      <alignment horizontal="center" vertical="center"/>
    </xf>
    <xf numFmtId="0" fontId="7" fillId="0" borderId="26" xfId="0" applyFont="1" applyBorder="1" applyAlignment="1">
      <alignment horizontal="center" vertical="center"/>
    </xf>
    <xf numFmtId="40" fontId="7" fillId="12" borderId="79" xfId="1" applyNumberFormat="1" applyFont="1" applyFill="1" applyBorder="1" applyAlignment="1" applyProtection="1">
      <alignment horizontal="center" vertical="center" wrapText="1"/>
    </xf>
    <xf numFmtId="0" fontId="9" fillId="0" borderId="6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6" xfId="0" applyFont="1" applyBorder="1" applyAlignment="1">
      <alignment horizontal="center" vertical="center" wrapText="1"/>
    </xf>
    <xf numFmtId="184" fontId="7" fillId="12" borderId="110" xfId="1" applyNumberFormat="1" applyFont="1" applyFill="1" applyBorder="1" applyAlignment="1" applyProtection="1">
      <alignment horizontal="center" vertical="center"/>
    </xf>
    <xf numFmtId="184" fontId="7" fillId="12" borderId="145" xfId="1" applyNumberFormat="1" applyFont="1" applyFill="1" applyBorder="1" applyAlignment="1" applyProtection="1">
      <alignment horizontal="center" vertical="center"/>
    </xf>
    <xf numFmtId="178" fontId="9" fillId="0" borderId="50" xfId="1" applyNumberFormat="1" applyFont="1" applyFill="1" applyBorder="1" applyAlignment="1" applyProtection="1">
      <alignment horizontal="center" vertical="center" wrapText="1"/>
    </xf>
    <xf numFmtId="178" fontId="9" fillId="0" borderId="52" xfId="1" applyNumberFormat="1" applyFont="1" applyFill="1" applyBorder="1" applyAlignment="1" applyProtection="1">
      <alignment horizontal="center" vertical="center" wrapText="1"/>
    </xf>
    <xf numFmtId="40" fontId="7" fillId="12" borderId="106" xfId="1" applyNumberFormat="1" applyFont="1" applyFill="1" applyBorder="1" applyAlignment="1" applyProtection="1">
      <alignment horizontal="center" vertical="center" wrapText="1"/>
    </xf>
    <xf numFmtId="40" fontId="7" fillId="12" borderId="158" xfId="1" applyNumberFormat="1" applyFont="1" applyFill="1" applyBorder="1" applyAlignment="1" applyProtection="1">
      <alignment horizontal="center" vertical="center" wrapText="1"/>
    </xf>
    <xf numFmtId="179" fontId="7" fillId="12" borderId="79" xfId="1" applyNumberFormat="1" applyFont="1" applyFill="1" applyBorder="1" applyAlignment="1" applyProtection="1">
      <alignment horizontal="center" vertical="center" wrapText="1"/>
    </xf>
    <xf numFmtId="0" fontId="7" fillId="14" borderId="110" xfId="0" applyFont="1" applyFill="1" applyBorder="1" applyAlignment="1">
      <alignment horizontal="center" vertical="center"/>
    </xf>
    <xf numFmtId="0" fontId="7" fillId="14" borderId="79" xfId="0" applyFont="1" applyFill="1" applyBorder="1" applyAlignment="1">
      <alignment horizontal="center" vertical="center"/>
    </xf>
    <xf numFmtId="0" fontId="9" fillId="0" borderId="156" xfId="0" applyFont="1" applyBorder="1" applyAlignment="1">
      <alignment horizontal="center" vertical="center" wrapText="1"/>
    </xf>
    <xf numFmtId="0" fontId="9" fillId="0" borderId="157"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179" fontId="7" fillId="12" borderId="118" xfId="1" applyNumberFormat="1" applyFont="1" applyFill="1" applyBorder="1" applyAlignment="1" applyProtection="1">
      <alignment horizontal="center" vertical="center" wrapText="1"/>
    </xf>
    <xf numFmtId="179" fontId="7" fillId="12" borderId="37" xfId="1" applyNumberFormat="1" applyFont="1" applyFill="1" applyBorder="1" applyAlignment="1" applyProtection="1">
      <alignment horizontal="center" vertical="center" wrapText="1"/>
    </xf>
    <xf numFmtId="179" fontId="7" fillId="12" borderId="121" xfId="1" applyNumberFormat="1" applyFont="1" applyFill="1" applyBorder="1" applyAlignment="1" applyProtection="1">
      <alignment horizontal="center" vertical="center" wrapText="1"/>
    </xf>
    <xf numFmtId="0" fontId="7" fillId="14" borderId="118" xfId="0" applyFont="1" applyFill="1" applyBorder="1" applyAlignment="1">
      <alignment horizontal="center" vertical="center"/>
    </xf>
    <xf numFmtId="0" fontId="7" fillId="14" borderId="37" xfId="0" applyFont="1" applyFill="1" applyBorder="1" applyAlignment="1">
      <alignment horizontal="center" vertical="center"/>
    </xf>
    <xf numFmtId="0" fontId="7" fillId="10" borderId="118" xfId="0" applyFont="1" applyFill="1" applyBorder="1" applyAlignment="1">
      <alignment horizontal="center" vertical="center"/>
    </xf>
    <xf numFmtId="0" fontId="7" fillId="10" borderId="162" xfId="0" applyFont="1" applyFill="1" applyBorder="1" applyAlignment="1">
      <alignment horizontal="center" vertical="center"/>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10" borderId="110" xfId="0" applyFont="1" applyFill="1" applyBorder="1" applyAlignment="1">
      <alignment horizontal="center" vertical="center"/>
    </xf>
    <xf numFmtId="0" fontId="7" fillId="10" borderId="161" xfId="0" applyFont="1" applyFill="1" applyBorder="1" applyAlignment="1">
      <alignment horizontal="center" vertical="center"/>
    </xf>
    <xf numFmtId="0" fontId="7" fillId="0" borderId="136" xfId="0" applyFont="1" applyBorder="1" applyAlignment="1">
      <alignment horizontal="center" vertical="center"/>
    </xf>
    <xf numFmtId="179" fontId="7" fillId="12" borderId="146"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36" xfId="0" applyFont="1" applyBorder="1" applyAlignment="1">
      <alignment horizontal="center" vertical="center"/>
    </xf>
    <xf numFmtId="0" fontId="23" fillId="0" borderId="51" xfId="0" applyFont="1" applyBorder="1" applyAlignment="1">
      <alignment horizontal="center" vertical="center" shrinkToFit="1"/>
    </xf>
    <xf numFmtId="0" fontId="23" fillId="0" borderId="42" xfId="0" applyFont="1" applyBorder="1" applyAlignment="1">
      <alignment horizontal="center" vertical="center" shrinkToFit="1"/>
    </xf>
    <xf numFmtId="179" fontId="7" fillId="12" borderId="105" xfId="1" applyNumberFormat="1" applyFont="1" applyFill="1" applyBorder="1" applyAlignment="1" applyProtection="1">
      <alignment horizontal="center" vertical="center" wrapText="1"/>
    </xf>
    <xf numFmtId="179" fontId="7" fillId="12" borderId="147" xfId="1" applyNumberFormat="1" applyFont="1" applyFill="1" applyBorder="1" applyAlignment="1" applyProtection="1">
      <alignment horizontal="center" vertical="center" wrapText="1"/>
    </xf>
    <xf numFmtId="0" fontId="7" fillId="0" borderId="9" xfId="0" applyFont="1" applyBorder="1" applyAlignment="1">
      <alignment horizontal="center" vertical="center"/>
    </xf>
    <xf numFmtId="186" fontId="7" fillId="11" borderId="33" xfId="1" applyNumberFormat="1" applyFont="1" applyFill="1" applyBorder="1" applyAlignment="1" applyProtection="1">
      <alignment horizontal="center" vertical="center" wrapText="1"/>
      <protection locked="0"/>
    </xf>
    <xf numFmtId="186" fontId="7" fillId="11" borderId="4" xfId="1" applyNumberFormat="1" applyFont="1" applyFill="1" applyBorder="1" applyAlignment="1" applyProtection="1">
      <alignment horizontal="center" vertical="center" wrapText="1"/>
      <protection locked="0"/>
    </xf>
    <xf numFmtId="186" fontId="7" fillId="11" borderId="17" xfId="1" applyNumberFormat="1" applyFont="1" applyFill="1" applyBorder="1" applyAlignment="1" applyProtection="1">
      <alignment horizontal="center" vertical="center" wrapText="1"/>
      <protection locked="0"/>
    </xf>
    <xf numFmtId="0" fontId="7" fillId="10" borderId="144" xfId="0" applyFont="1" applyFill="1" applyBorder="1" applyAlignment="1">
      <alignment horizontal="center" vertical="center"/>
    </xf>
    <xf numFmtId="0" fontId="7" fillId="10" borderId="78" xfId="0" applyFont="1" applyFill="1" applyBorder="1" applyAlignment="1">
      <alignment horizontal="center" vertical="center"/>
    </xf>
    <xf numFmtId="0" fontId="7" fillId="10" borderId="159" xfId="0" applyFont="1" applyFill="1" applyBorder="1" applyAlignment="1">
      <alignment horizontal="center" vertical="center"/>
    </xf>
    <xf numFmtId="0" fontId="7" fillId="10" borderId="119" xfId="0" applyFont="1" applyFill="1" applyBorder="1" applyAlignment="1">
      <alignment horizontal="center" vertical="center"/>
    </xf>
    <xf numFmtId="0" fontId="7" fillId="10" borderId="81" xfId="0" applyFont="1" applyFill="1" applyBorder="1" applyAlignment="1">
      <alignment horizontal="center" vertical="center"/>
    </xf>
    <xf numFmtId="0" fontId="7" fillId="10" borderId="152" xfId="0" applyFont="1" applyFill="1" applyBorder="1" applyAlignment="1">
      <alignment horizontal="center" vertical="center"/>
    </xf>
    <xf numFmtId="0" fontId="7" fillId="0" borderId="135" xfId="0" applyFont="1" applyBorder="1" applyAlignment="1">
      <alignment horizontal="center" vertical="center"/>
    </xf>
    <xf numFmtId="0" fontId="9" fillId="0" borderId="10" xfId="0" applyFont="1" applyBorder="1" applyAlignment="1">
      <alignment horizontal="center" vertical="center" wrapText="1"/>
    </xf>
    <xf numFmtId="184" fontId="7" fillId="12" borderId="104" xfId="1" applyNumberFormat="1" applyFont="1" applyFill="1" applyBorder="1" applyAlignment="1" applyProtection="1">
      <alignment horizontal="center" vertical="center"/>
    </xf>
    <xf numFmtId="184" fontId="7" fillId="12" borderId="142" xfId="1" applyNumberFormat="1" applyFont="1" applyFill="1" applyBorder="1" applyAlignment="1" applyProtection="1">
      <alignment horizontal="center" vertical="center"/>
    </xf>
    <xf numFmtId="181" fontId="9" fillId="0" borderId="0" xfId="1" applyNumberFormat="1" applyFont="1" applyFill="1" applyBorder="1" applyAlignment="1" applyProtection="1">
      <alignment horizontal="center" vertical="center" shrinkToFit="1"/>
    </xf>
    <xf numFmtId="0" fontId="9" fillId="0" borderId="0" xfId="0" applyFont="1" applyAlignment="1">
      <alignment horizontal="center" vertical="center"/>
    </xf>
    <xf numFmtId="0" fontId="9" fillId="0" borderId="102" xfId="0" applyFont="1" applyBorder="1" applyAlignment="1">
      <alignment horizontal="center" textRotation="90" wrapText="1"/>
    </xf>
    <xf numFmtId="0" fontId="9" fillId="0" borderId="84" xfId="0" applyFont="1" applyBorder="1" applyAlignment="1">
      <alignment horizontal="center" textRotation="90" wrapText="1"/>
    </xf>
    <xf numFmtId="0" fontId="9" fillId="0" borderId="113" xfId="0" applyFont="1" applyBorder="1" applyAlignment="1">
      <alignment horizontal="center" textRotation="90" wrapText="1"/>
    </xf>
    <xf numFmtId="0" fontId="9" fillId="0" borderId="46" xfId="0" applyFont="1" applyBorder="1" applyAlignment="1">
      <alignment horizontal="center" textRotation="90" wrapText="1"/>
    </xf>
    <xf numFmtId="0" fontId="9" fillId="0" borderId="22" xfId="0" applyFont="1" applyBorder="1" applyAlignment="1">
      <alignment horizontal="center" textRotation="90" wrapText="1"/>
    </xf>
    <xf numFmtId="0" fontId="9" fillId="0" borderId="1" xfId="0" applyFont="1" applyBorder="1" applyAlignment="1">
      <alignment horizontal="center" textRotation="90" wrapText="1"/>
    </xf>
    <xf numFmtId="0" fontId="9" fillId="0" borderId="8" xfId="0" applyFont="1" applyBorder="1" applyAlignment="1">
      <alignment horizontal="center" textRotation="90" wrapText="1"/>
    </xf>
    <xf numFmtId="0" fontId="9" fillId="0" borderId="14" xfId="0" applyFont="1" applyBorder="1" applyAlignment="1">
      <alignment horizontal="center" textRotation="90" wrapText="1"/>
    </xf>
    <xf numFmtId="0" fontId="9" fillId="0" borderId="0" xfId="0" applyFont="1" applyAlignment="1">
      <alignment horizontal="center" textRotation="90" wrapText="1"/>
    </xf>
    <xf numFmtId="0" fontId="9" fillId="0" borderId="6" xfId="0" applyFont="1" applyBorder="1" applyAlignment="1">
      <alignment horizontal="center" textRotation="90" wrapText="1"/>
    </xf>
    <xf numFmtId="0" fontId="9" fillId="0" borderId="20" xfId="0" applyFont="1" applyBorder="1" applyAlignment="1">
      <alignment horizontal="center" textRotation="90" wrapText="1"/>
    </xf>
    <xf numFmtId="0" fontId="9" fillId="0" borderId="9" xfId="0" applyFont="1" applyBorder="1" applyAlignment="1">
      <alignment horizontal="center" textRotation="90" wrapText="1"/>
    </xf>
    <xf numFmtId="0" fontId="9" fillId="0" borderId="10" xfId="0" applyFont="1" applyBorder="1" applyAlignment="1">
      <alignment horizontal="center" textRotation="90" wrapText="1"/>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2"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20"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23" xfId="0" applyFont="1" applyBorder="1" applyAlignment="1">
      <alignment horizontal="center" vertical="center" wrapText="1"/>
    </xf>
    <xf numFmtId="0" fontId="9" fillId="0" borderId="21" xfId="0" applyFont="1" applyBorder="1" applyAlignment="1">
      <alignment horizontal="center" vertical="center" wrapText="1"/>
    </xf>
    <xf numFmtId="189" fontId="7" fillId="0" borderId="0" xfId="0" applyNumberFormat="1" applyFont="1" applyAlignment="1">
      <alignment horizontal="center" vertical="center"/>
    </xf>
    <xf numFmtId="0" fontId="8" fillId="0" borderId="0" xfId="0" applyFont="1" applyAlignment="1">
      <alignment horizontal="center" vertical="center"/>
    </xf>
    <xf numFmtId="40" fontId="9" fillId="0" borderId="0" xfId="1" applyNumberFormat="1" applyFont="1" applyFill="1" applyBorder="1" applyAlignment="1" applyProtection="1">
      <alignment horizontal="center" vertical="center" wrapText="1"/>
    </xf>
    <xf numFmtId="0" fontId="7" fillId="11" borderId="4" xfId="0" applyFont="1" applyFill="1" applyBorder="1" applyAlignment="1" applyProtection="1">
      <alignment horizontal="center" vertical="center"/>
      <protection locked="0"/>
    </xf>
    <xf numFmtId="0" fontId="7" fillId="11" borderId="17" xfId="0" applyFont="1" applyFill="1" applyBorder="1" applyAlignment="1" applyProtection="1">
      <alignment horizontal="center" vertical="center"/>
      <protection locked="0"/>
    </xf>
    <xf numFmtId="0" fontId="7" fillId="12" borderId="127" xfId="0" applyFont="1" applyFill="1" applyBorder="1" applyAlignment="1">
      <alignment horizontal="center" vertical="center" wrapText="1"/>
    </xf>
    <xf numFmtId="0" fontId="7" fillId="12" borderId="95"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81" xfId="0" applyFont="1" applyBorder="1" applyAlignment="1">
      <alignment horizontal="center" vertical="center"/>
    </xf>
    <xf numFmtId="0" fontId="7" fillId="0" borderId="123" xfId="0" applyFont="1" applyBorder="1" applyAlignment="1">
      <alignment horizontal="center" vertical="center"/>
    </xf>
    <xf numFmtId="0" fontId="7" fillId="0" borderId="80" xfId="0" applyFont="1" applyBorder="1" applyAlignment="1">
      <alignment horizontal="center" vertical="center"/>
    </xf>
    <xf numFmtId="0" fontId="7" fillId="12" borderId="119" xfId="0" applyFont="1" applyFill="1" applyBorder="1" applyAlignment="1">
      <alignment horizontal="center" vertical="center" wrapText="1"/>
    </xf>
    <xf numFmtId="0" fontId="7" fillId="12" borderId="99" xfId="0" applyFont="1" applyFill="1" applyBorder="1" applyAlignment="1">
      <alignment horizontal="center" vertical="center" wrapText="1"/>
    </xf>
    <xf numFmtId="0" fontId="9" fillId="0" borderId="163" xfId="0" applyFont="1" applyBorder="1" applyAlignment="1">
      <alignment horizontal="center" vertical="center" wrapText="1"/>
    </xf>
    <xf numFmtId="0" fontId="7" fillId="11" borderId="0" xfId="0" applyFont="1" applyFill="1" applyAlignment="1" applyProtection="1">
      <alignment horizontal="center" vertical="center"/>
      <protection locked="0"/>
    </xf>
    <xf numFmtId="0" fontId="7" fillId="11" borderId="15" xfId="0" applyFont="1" applyFill="1" applyBorder="1" applyAlignment="1" applyProtection="1">
      <alignment horizontal="center" vertical="center"/>
      <protection locked="0"/>
    </xf>
    <xf numFmtId="0" fontId="7" fillId="0" borderId="143" xfId="0" applyFont="1" applyBorder="1" applyAlignment="1">
      <alignment horizontal="center" vertical="center"/>
    </xf>
    <xf numFmtId="0" fontId="18" fillId="0" borderId="0" xfId="0" applyFont="1" applyAlignment="1">
      <alignment horizontal="center" textRotation="90"/>
    </xf>
    <xf numFmtId="0" fontId="9" fillId="0" borderId="1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80" xfId="0" applyFont="1" applyBorder="1" applyAlignment="1">
      <alignment horizontal="center" vertical="center" wrapText="1"/>
    </xf>
    <xf numFmtId="0" fontId="8" fillId="0" borderId="18" xfId="0" applyFont="1" applyBorder="1" applyAlignment="1">
      <alignment horizontal="center" textRotation="90" wrapText="1" shrinkToFit="1"/>
    </xf>
    <xf numFmtId="0" fontId="8" fillId="0" borderId="12" xfId="0" applyFont="1" applyBorder="1" applyAlignment="1">
      <alignment horizontal="center" textRotation="90" wrapText="1" shrinkToFit="1"/>
    </xf>
    <xf numFmtId="0" fontId="8" fillId="0" borderId="14" xfId="0" applyFont="1" applyBorder="1" applyAlignment="1">
      <alignment horizontal="center" textRotation="90" wrapText="1" shrinkToFit="1"/>
    </xf>
    <xf numFmtId="0" fontId="8" fillId="0" borderId="6" xfId="0" applyFont="1" applyBorder="1" applyAlignment="1">
      <alignment horizontal="center" textRotation="90" wrapText="1" shrinkToFit="1"/>
    </xf>
    <xf numFmtId="0" fontId="8" fillId="0" borderId="20" xfId="0" applyFont="1" applyBorder="1" applyAlignment="1">
      <alignment horizontal="center" textRotation="90" wrapText="1" shrinkToFit="1"/>
    </xf>
    <xf numFmtId="0" fontId="8" fillId="0" borderId="10" xfId="0" applyFont="1" applyBorder="1" applyAlignment="1">
      <alignment horizontal="center" textRotation="90" wrapText="1" shrinkToFit="1"/>
    </xf>
    <xf numFmtId="0" fontId="9" fillId="0" borderId="18" xfId="0" applyFont="1" applyBorder="1" applyAlignment="1">
      <alignment horizontal="center" textRotation="90" wrapText="1"/>
    </xf>
    <xf numFmtId="0" fontId="9" fillId="0" borderId="11" xfId="0" applyFont="1" applyBorder="1" applyAlignment="1">
      <alignment horizontal="center" textRotation="90" wrapText="1"/>
    </xf>
    <xf numFmtId="0" fontId="9" fillId="0" borderId="12" xfId="0" applyFont="1" applyBorder="1" applyAlignment="1">
      <alignment horizontal="center" textRotation="90" wrapText="1"/>
    </xf>
    <xf numFmtId="0" fontId="9" fillId="0" borderId="82" xfId="0" applyFont="1" applyBorder="1" applyAlignment="1">
      <alignment horizontal="center" textRotation="90" wrapText="1"/>
    </xf>
    <xf numFmtId="0" fontId="9" fillId="0" borderId="83" xfId="0" applyFont="1" applyBorder="1" applyAlignment="1">
      <alignment horizontal="center" textRotation="90" wrapText="1"/>
    </xf>
    <xf numFmtId="0" fontId="9" fillId="0" borderId="57" xfId="0" applyFont="1" applyBorder="1" applyAlignment="1">
      <alignment horizontal="center" textRotation="90" wrapText="1"/>
    </xf>
    <xf numFmtId="0" fontId="9" fillId="0" borderId="13" xfId="0" applyFont="1" applyBorder="1" applyAlignment="1">
      <alignment horizontal="center" textRotation="90" wrapText="1"/>
    </xf>
    <xf numFmtId="0" fontId="9" fillId="0" borderId="5" xfId="0" applyFont="1" applyBorder="1" applyAlignment="1">
      <alignment horizontal="center" textRotation="90" wrapText="1"/>
    </xf>
    <xf numFmtId="0" fontId="9" fillId="0" borderId="25" xfId="0" applyFont="1" applyBorder="1" applyAlignment="1">
      <alignment horizontal="center" textRotation="90" wrapText="1"/>
    </xf>
    <xf numFmtId="0" fontId="9" fillId="0" borderId="91" xfId="0" applyFont="1" applyBorder="1" applyAlignment="1">
      <alignment horizontal="center" vertical="center" wrapText="1"/>
    </xf>
    <xf numFmtId="0" fontId="9" fillId="0" borderId="184" xfId="0" applyFont="1" applyBorder="1" applyAlignment="1">
      <alignment horizontal="center" textRotation="90" wrapText="1"/>
    </xf>
    <xf numFmtId="0" fontId="9" fillId="0" borderId="163" xfId="0" applyFont="1" applyBorder="1" applyAlignment="1">
      <alignment horizontal="center" textRotation="90" wrapText="1"/>
    </xf>
    <xf numFmtId="0" fontId="9" fillId="0" borderId="157" xfId="0" applyFont="1" applyBorder="1" applyAlignment="1">
      <alignment horizontal="center" textRotation="90" wrapText="1"/>
    </xf>
    <xf numFmtId="0" fontId="9" fillId="0" borderId="23" xfId="0" applyFont="1" applyBorder="1" applyAlignment="1">
      <alignment horizontal="center" textRotation="90" wrapText="1"/>
    </xf>
    <xf numFmtId="0" fontId="9" fillId="0" borderId="15" xfId="0" applyFont="1" applyBorder="1" applyAlignment="1">
      <alignment horizontal="center" textRotation="90" wrapText="1"/>
    </xf>
    <xf numFmtId="0" fontId="9" fillId="0" borderId="21" xfId="0" applyFont="1" applyBorder="1" applyAlignment="1">
      <alignment horizontal="center" textRotation="90" wrapText="1"/>
    </xf>
    <xf numFmtId="179" fontId="9" fillId="0" borderId="0" xfId="1" applyNumberFormat="1" applyFont="1" applyFill="1" applyBorder="1" applyAlignment="1" applyProtection="1">
      <alignment horizontal="center" vertical="center" wrapText="1"/>
    </xf>
    <xf numFmtId="0" fontId="9" fillId="0" borderId="12" xfId="0" applyFont="1" applyBorder="1" applyAlignment="1">
      <alignment horizontal="center" textRotation="90"/>
    </xf>
    <xf numFmtId="0" fontId="9" fillId="0" borderId="6" xfId="0" applyFont="1" applyBorder="1" applyAlignment="1">
      <alignment horizontal="center" textRotation="90"/>
    </xf>
    <xf numFmtId="0" fontId="9" fillId="0" borderId="10" xfId="0" applyFont="1" applyBorder="1" applyAlignment="1">
      <alignment horizontal="center" textRotation="90"/>
    </xf>
    <xf numFmtId="0" fontId="9" fillId="0" borderId="63" xfId="0" applyFont="1" applyBorder="1" applyAlignment="1">
      <alignment horizontal="center" textRotation="90"/>
    </xf>
    <xf numFmtId="0" fontId="9" fillId="0" borderId="64" xfId="0" applyFont="1" applyBorder="1" applyAlignment="1">
      <alignment horizontal="center" textRotation="90"/>
    </xf>
    <xf numFmtId="0" fontId="9" fillId="0" borderId="58" xfId="0" applyFont="1" applyBorder="1" applyAlignment="1">
      <alignment horizontal="center" textRotation="90"/>
    </xf>
    <xf numFmtId="0" fontId="9" fillId="0" borderId="164" xfId="0" applyFont="1" applyBorder="1" applyAlignment="1">
      <alignment horizontal="center" textRotation="90"/>
    </xf>
    <xf numFmtId="0" fontId="9" fillId="0" borderId="165" xfId="0" applyFont="1" applyBorder="1" applyAlignment="1">
      <alignment horizontal="center" textRotation="90"/>
    </xf>
    <xf numFmtId="0" fontId="9" fillId="0" borderId="166" xfId="0" applyFont="1" applyBorder="1" applyAlignment="1">
      <alignment horizontal="center" textRotation="90"/>
    </xf>
    <xf numFmtId="0" fontId="9" fillId="0" borderId="64" xfId="0" applyFont="1" applyBorder="1" applyAlignment="1">
      <alignment horizontal="center" textRotation="90" wrapText="1"/>
    </xf>
    <xf numFmtId="0" fontId="9" fillId="0" borderId="58" xfId="0" applyFont="1" applyBorder="1" applyAlignment="1">
      <alignment horizontal="center" textRotation="90" wrapText="1"/>
    </xf>
    <xf numFmtId="0" fontId="9" fillId="0" borderId="165" xfId="0" applyFont="1" applyBorder="1" applyAlignment="1">
      <alignment horizontal="center" textRotation="90" wrapText="1"/>
    </xf>
    <xf numFmtId="0" fontId="9" fillId="0" borderId="166" xfId="0" applyFont="1" applyBorder="1" applyAlignment="1">
      <alignment horizontal="center" textRotation="90" wrapText="1"/>
    </xf>
    <xf numFmtId="0" fontId="9" fillId="0" borderId="63" xfId="0" applyFont="1" applyBorder="1" applyAlignment="1">
      <alignment horizontal="center" textRotation="90" wrapText="1"/>
    </xf>
    <xf numFmtId="0" fontId="9" fillId="0" borderId="109" xfId="0" applyFont="1" applyBorder="1" applyAlignment="1">
      <alignment horizontal="center" vertical="center" wrapText="1"/>
    </xf>
    <xf numFmtId="0" fontId="9" fillId="0" borderId="179" xfId="0" applyFont="1" applyBorder="1" applyAlignment="1">
      <alignment horizontal="center" vertical="center" wrapText="1"/>
    </xf>
    <xf numFmtId="0" fontId="8" fillId="0" borderId="0" xfId="0" applyFont="1" applyAlignment="1">
      <alignment horizontal="center" vertical="center" wrapText="1"/>
    </xf>
    <xf numFmtId="0" fontId="9" fillId="0" borderId="138" xfId="0" applyFont="1" applyBorder="1" applyAlignment="1">
      <alignment horizontal="center" textRotation="90" wrapText="1"/>
    </xf>
    <xf numFmtId="0" fontId="9" fillId="0" borderId="134" xfId="0" applyFont="1" applyBorder="1" applyAlignment="1">
      <alignment horizontal="center" textRotation="90" wrapText="1"/>
    </xf>
    <xf numFmtId="0" fontId="9" fillId="0" borderId="139" xfId="0" applyFont="1" applyBorder="1" applyAlignment="1">
      <alignment horizontal="center" textRotation="90" wrapText="1"/>
    </xf>
    <xf numFmtId="0" fontId="9" fillId="0" borderId="105" xfId="0" applyFont="1" applyBorder="1" applyAlignment="1">
      <alignment horizontal="center" textRotation="90" wrapText="1"/>
    </xf>
    <xf numFmtId="0" fontId="9" fillId="0" borderId="115" xfId="0" applyFont="1" applyBorder="1" applyAlignment="1">
      <alignment horizontal="center" textRotation="90" wrapText="1"/>
    </xf>
    <xf numFmtId="0" fontId="9" fillId="0" borderId="59" xfId="0" applyFont="1" applyBorder="1" applyAlignment="1">
      <alignment horizontal="center" textRotation="90" wrapText="1"/>
    </xf>
    <xf numFmtId="0" fontId="9" fillId="0" borderId="147" xfId="0" applyFont="1" applyBorder="1" applyAlignment="1">
      <alignment horizontal="center" textRotation="90" wrapText="1"/>
    </xf>
    <xf numFmtId="0" fontId="9" fillId="0" borderId="32" xfId="0" applyFont="1" applyBorder="1" applyAlignment="1">
      <alignment horizontal="center" textRotation="90" wrapText="1"/>
    </xf>
    <xf numFmtId="0" fontId="9" fillId="0" borderId="76" xfId="0" applyFont="1" applyBorder="1" applyAlignment="1">
      <alignment horizontal="center" textRotation="90" wrapText="1"/>
    </xf>
    <xf numFmtId="0" fontId="9" fillId="0" borderId="133" xfId="0" applyFont="1" applyBorder="1" applyAlignment="1">
      <alignment horizontal="center" textRotation="90"/>
    </xf>
    <xf numFmtId="0" fontId="9" fillId="0" borderId="83" xfId="0" applyFont="1" applyBorder="1" applyAlignment="1">
      <alignment horizontal="center" textRotation="90"/>
    </xf>
    <xf numFmtId="0" fontId="9" fillId="0" borderId="57" xfId="0" applyFont="1" applyBorder="1" applyAlignment="1">
      <alignment horizontal="center" textRotation="90"/>
    </xf>
    <xf numFmtId="0" fontId="9" fillId="0" borderId="178" xfId="0" applyFont="1" applyBorder="1" applyAlignment="1">
      <alignment horizontal="center" textRotation="90"/>
    </xf>
    <xf numFmtId="0" fontId="9" fillId="0" borderId="153" xfId="0" applyFont="1" applyBorder="1" applyAlignment="1">
      <alignment horizontal="center" textRotation="90"/>
    </xf>
    <xf numFmtId="0" fontId="9" fillId="0" borderId="62" xfId="0" applyFont="1" applyBorder="1" applyAlignment="1">
      <alignment horizontal="center" textRotation="90"/>
    </xf>
    <xf numFmtId="0" fontId="9" fillId="0" borderId="114" xfId="0" applyFont="1" applyBorder="1" applyAlignment="1">
      <alignment horizontal="center" textRotation="90" wrapText="1"/>
    </xf>
    <xf numFmtId="0" fontId="9" fillId="0" borderId="111" xfId="0" applyFont="1" applyBorder="1" applyAlignment="1">
      <alignment horizontal="center" textRotation="90" wrapText="1"/>
    </xf>
    <xf numFmtId="0" fontId="9" fillId="0" borderId="82" xfId="0" applyFont="1" applyBorder="1" applyAlignment="1">
      <alignment horizontal="center" textRotation="90"/>
    </xf>
    <xf numFmtId="0" fontId="9" fillId="0" borderId="13" xfId="0" applyFont="1" applyBorder="1" applyAlignment="1">
      <alignment horizontal="center" textRotation="90"/>
    </xf>
    <xf numFmtId="0" fontId="9" fillId="0" borderId="40" xfId="0" applyFont="1" applyBorder="1" applyAlignment="1">
      <alignment horizontal="center" textRotation="90"/>
    </xf>
    <xf numFmtId="0" fontId="9" fillId="0" borderId="5" xfId="0" applyFont="1" applyBorder="1" applyAlignment="1">
      <alignment horizontal="center" textRotation="90"/>
    </xf>
    <xf numFmtId="0" fontId="9" fillId="0" borderId="29" xfId="0" applyFont="1" applyBorder="1" applyAlignment="1">
      <alignment horizontal="center" textRotation="90"/>
    </xf>
    <xf numFmtId="0" fontId="9" fillId="0" borderId="25" xfId="0" applyFont="1" applyBorder="1" applyAlignment="1">
      <alignment horizontal="center" textRotation="90"/>
    </xf>
    <xf numFmtId="0" fontId="9" fillId="0" borderId="36" xfId="0" applyFont="1" applyBorder="1" applyAlignment="1">
      <alignment horizontal="center" textRotation="90"/>
    </xf>
    <xf numFmtId="0" fontId="9" fillId="0" borderId="116" xfId="0" applyFont="1" applyBorder="1" applyAlignment="1">
      <alignment horizontal="center" textRotation="90"/>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9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42" xfId="0" applyFont="1" applyBorder="1" applyAlignment="1">
      <alignment horizontal="center" textRotation="90" wrapText="1"/>
    </xf>
    <xf numFmtId="0" fontId="18" fillId="0" borderId="114" xfId="0" applyFont="1" applyBorder="1" applyAlignment="1">
      <alignment horizontal="center" textRotation="90"/>
    </xf>
    <xf numFmtId="0" fontId="18" fillId="0" borderId="115" xfId="0" applyFont="1" applyBorder="1" applyAlignment="1">
      <alignment horizontal="center" textRotation="90"/>
    </xf>
    <xf numFmtId="0" fontId="9" fillId="0" borderId="114" xfId="0" applyFont="1" applyBorder="1" applyAlignment="1">
      <alignment horizontal="center" textRotation="90"/>
    </xf>
    <xf numFmtId="0" fontId="9" fillId="0" borderId="115" xfId="0" applyFont="1" applyBorder="1" applyAlignment="1">
      <alignment horizontal="center" textRotation="90"/>
    </xf>
    <xf numFmtId="0" fontId="9" fillId="0" borderId="59" xfId="0" applyFont="1" applyBorder="1" applyAlignment="1">
      <alignment horizontal="center" textRotation="90"/>
    </xf>
    <xf numFmtId="0" fontId="18" fillId="0" borderId="82" xfId="0" applyFont="1" applyBorder="1" applyAlignment="1">
      <alignment horizontal="center" textRotation="90"/>
    </xf>
    <xf numFmtId="0" fontId="18" fillId="0" borderId="83" xfId="0" applyFont="1" applyBorder="1" applyAlignment="1">
      <alignment horizontal="center" textRotation="90"/>
    </xf>
    <xf numFmtId="0" fontId="9" fillId="0" borderId="46" xfId="0" applyFont="1" applyBorder="1" applyAlignment="1">
      <alignment horizontal="center" textRotation="90"/>
    </xf>
    <xf numFmtId="0" fontId="9" fillId="0" borderId="64" xfId="0" applyFont="1" applyBorder="1" applyAlignment="1">
      <alignment horizontal="center" textRotation="90" shrinkToFit="1"/>
    </xf>
    <xf numFmtId="0" fontId="9" fillId="0" borderId="58" xfId="0" applyFont="1" applyBorder="1" applyAlignment="1">
      <alignment horizontal="center" textRotation="90" shrinkToFit="1"/>
    </xf>
    <xf numFmtId="0" fontId="9" fillId="0" borderId="165" xfId="0" applyFont="1" applyBorder="1" applyAlignment="1">
      <alignment horizontal="center" textRotation="90" shrinkToFit="1"/>
    </xf>
    <xf numFmtId="0" fontId="9" fillId="0" borderId="166" xfId="0" applyFont="1" applyBorder="1" applyAlignment="1">
      <alignment horizontal="center" textRotation="90" shrinkToFit="1"/>
    </xf>
    <xf numFmtId="0" fontId="18" fillId="0" borderId="111" xfId="0" applyFont="1" applyBorder="1" applyAlignment="1">
      <alignment horizontal="center" textRotation="90"/>
    </xf>
    <xf numFmtId="0" fontId="18" fillId="0" borderId="32" xfId="0" applyFont="1" applyBorder="1" applyAlignment="1">
      <alignment horizontal="center" textRotation="90"/>
    </xf>
    <xf numFmtId="0" fontId="18" fillId="0" borderId="11" xfId="0" applyFont="1" applyBorder="1" applyAlignment="1">
      <alignment horizontal="center" textRotation="90"/>
    </xf>
    <xf numFmtId="178" fontId="9" fillId="0" borderId="77" xfId="0" applyNumberFormat="1" applyFont="1" applyBorder="1" applyAlignment="1">
      <alignment horizontal="center" vertical="center"/>
    </xf>
    <xf numFmtId="178" fontId="9" fillId="0" borderId="112" xfId="0" applyNumberFormat="1" applyFont="1" applyBorder="1" applyAlignment="1">
      <alignment horizontal="center" vertical="center"/>
    </xf>
    <xf numFmtId="49" fontId="9" fillId="11" borderId="113" xfId="0" applyNumberFormat="1" applyFont="1" applyFill="1" applyBorder="1" applyAlignment="1" applyProtection="1">
      <alignment horizontal="center" vertical="center"/>
      <protection locked="0"/>
    </xf>
    <xf numFmtId="49" fontId="9" fillId="11" borderId="46" xfId="0" applyNumberFormat="1" applyFont="1" applyFill="1" applyBorder="1" applyAlignment="1" applyProtection="1">
      <alignment horizontal="center" vertical="center"/>
      <protection locked="0"/>
    </xf>
    <xf numFmtId="49" fontId="9" fillId="11" borderId="41" xfId="0" applyNumberFormat="1" applyFont="1" applyFill="1" applyBorder="1" applyAlignment="1" applyProtection="1">
      <alignment horizontal="left" vertical="center" shrinkToFit="1"/>
      <protection locked="0"/>
    </xf>
    <xf numFmtId="49" fontId="9" fillId="11" borderId="51" xfId="0" applyNumberFormat="1" applyFont="1" applyFill="1" applyBorder="1" applyAlignment="1" applyProtection="1">
      <alignment horizontal="left" vertical="center" shrinkToFit="1"/>
      <protection locked="0"/>
    </xf>
    <xf numFmtId="49" fontId="9" fillId="11" borderId="52" xfId="0" applyNumberFormat="1" applyFont="1" applyFill="1" applyBorder="1" applyAlignment="1" applyProtection="1">
      <alignment horizontal="left" vertical="center" shrinkToFit="1"/>
      <protection locked="0"/>
    </xf>
    <xf numFmtId="180" fontId="9" fillId="11" borderId="41" xfId="0" applyNumberFormat="1" applyFont="1" applyFill="1" applyBorder="1" applyAlignment="1" applyProtection="1">
      <alignment horizontal="center" vertical="center"/>
      <protection locked="0"/>
    </xf>
    <xf numFmtId="180" fontId="9" fillId="11" borderId="52" xfId="0" applyNumberFormat="1" applyFont="1" applyFill="1" applyBorder="1" applyAlignment="1" applyProtection="1">
      <alignment horizontal="center" vertical="center"/>
      <protection locked="0"/>
    </xf>
    <xf numFmtId="0" fontId="9" fillId="5" borderId="41" xfId="0" applyFont="1" applyFill="1" applyBorder="1" applyAlignment="1" applyProtection="1">
      <alignment horizontal="left" vertical="center"/>
      <protection locked="0"/>
    </xf>
    <xf numFmtId="0" fontId="9" fillId="5" borderId="51" xfId="0" applyFont="1" applyFill="1" applyBorder="1" applyAlignment="1" applyProtection="1">
      <alignment horizontal="left" vertical="center"/>
      <protection locked="0"/>
    </xf>
    <xf numFmtId="0" fontId="9" fillId="5" borderId="52" xfId="0" applyFont="1" applyFill="1" applyBorder="1" applyAlignment="1" applyProtection="1">
      <alignment horizontal="left" vertical="center"/>
      <protection locked="0"/>
    </xf>
    <xf numFmtId="0" fontId="8" fillId="11" borderId="77" xfId="0" applyFont="1" applyFill="1" applyBorder="1" applyAlignment="1" applyProtection="1">
      <alignment horizontal="left" vertical="center" shrinkToFit="1"/>
      <protection locked="0"/>
    </xf>
    <xf numFmtId="0" fontId="8" fillId="11" borderId="51" xfId="0" applyFont="1" applyFill="1" applyBorder="1" applyAlignment="1" applyProtection="1">
      <alignment horizontal="left" vertical="center" shrinkToFit="1"/>
      <protection locked="0"/>
    </xf>
    <xf numFmtId="0" fontId="8" fillId="11" borderId="52" xfId="0" applyFont="1" applyFill="1" applyBorder="1" applyAlignment="1" applyProtection="1">
      <alignment horizontal="left" vertical="center" shrinkToFit="1"/>
      <protection locked="0"/>
    </xf>
    <xf numFmtId="0" fontId="21" fillId="5" borderId="41" xfId="0" applyFont="1" applyFill="1" applyBorder="1" applyAlignment="1" applyProtection="1">
      <alignment horizontal="center" vertical="center" shrinkToFit="1"/>
      <protection locked="0"/>
    </xf>
    <xf numFmtId="0" fontId="21" fillId="5" borderId="51" xfId="0"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center" vertical="center" shrinkToFit="1"/>
      <protection locked="0"/>
    </xf>
    <xf numFmtId="0" fontId="18" fillId="0" borderId="13" xfId="0" applyFont="1" applyBorder="1" applyAlignment="1">
      <alignment horizontal="center" textRotation="90"/>
    </xf>
    <xf numFmtId="0" fontId="18" fillId="0" borderId="5" xfId="0" applyFont="1" applyBorder="1" applyAlignment="1">
      <alignment horizontal="center" textRotation="90"/>
    </xf>
    <xf numFmtId="0" fontId="9" fillId="0" borderId="105" xfId="0" applyFont="1" applyBorder="1" applyAlignment="1">
      <alignment horizontal="center" textRotation="90"/>
    </xf>
    <xf numFmtId="0" fontId="9" fillId="0" borderId="105" xfId="0" applyFont="1" applyBorder="1" applyAlignment="1">
      <alignment horizontal="center" textRotation="90" shrinkToFit="1"/>
    </xf>
    <xf numFmtId="0" fontId="9" fillId="0" borderId="115" xfId="0" applyFont="1" applyBorder="1" applyAlignment="1">
      <alignment horizontal="center" textRotation="90" shrinkToFit="1"/>
    </xf>
    <xf numFmtId="0" fontId="9" fillId="0" borderId="59" xfId="0" applyFont="1" applyBorder="1" applyAlignment="1">
      <alignment horizontal="center" textRotation="90" shrinkToFit="1"/>
    </xf>
    <xf numFmtId="0" fontId="13" fillId="8" borderId="0" xfId="0" applyFont="1" applyFill="1" applyAlignment="1" applyProtection="1">
      <alignment horizontal="center" vertical="center"/>
      <protection locked="0"/>
    </xf>
    <xf numFmtId="0" fontId="13" fillId="8" borderId="0" xfId="0" applyFont="1" applyFill="1" applyProtection="1">
      <alignment vertical="center"/>
      <protection locked="0"/>
    </xf>
    <xf numFmtId="49" fontId="9" fillId="11" borderId="103" xfId="0" applyNumberFormat="1" applyFont="1" applyFill="1" applyBorder="1" applyAlignment="1" applyProtection="1">
      <alignment horizontal="center" vertical="center"/>
      <protection locked="0"/>
    </xf>
    <xf numFmtId="49" fontId="9" fillId="11" borderId="61" xfId="0" applyNumberFormat="1" applyFont="1" applyFill="1" applyBorder="1" applyAlignment="1" applyProtection="1">
      <alignment horizontal="center" vertical="center"/>
      <protection locked="0"/>
    </xf>
    <xf numFmtId="49" fontId="9" fillId="11" borderId="132" xfId="0" applyNumberFormat="1" applyFont="1" applyFill="1" applyBorder="1" applyAlignment="1" applyProtection="1">
      <alignment horizontal="left" vertical="center" shrinkToFit="1"/>
      <protection locked="0"/>
    </xf>
    <xf numFmtId="49" fontId="9" fillId="11" borderId="34" xfId="0" applyNumberFormat="1" applyFont="1" applyFill="1" applyBorder="1" applyAlignment="1" applyProtection="1">
      <alignment horizontal="left" vertical="center" shrinkToFit="1"/>
      <protection locked="0"/>
    </xf>
    <xf numFmtId="49" fontId="9" fillId="11" borderId="89" xfId="0" applyNumberFormat="1" applyFont="1" applyFill="1" applyBorder="1" applyAlignment="1" applyProtection="1">
      <alignment horizontal="left" vertical="center" shrinkToFit="1"/>
      <protection locked="0"/>
    </xf>
    <xf numFmtId="180" fontId="9" fillId="11" borderId="132" xfId="0" applyNumberFormat="1" applyFont="1" applyFill="1" applyBorder="1" applyAlignment="1" applyProtection="1">
      <alignment horizontal="center" vertical="center"/>
      <protection locked="0"/>
    </xf>
    <xf numFmtId="180" fontId="9" fillId="11" borderId="89" xfId="0" applyNumberFormat="1" applyFont="1" applyFill="1" applyBorder="1" applyAlignment="1" applyProtection="1">
      <alignment horizontal="center" vertical="center"/>
      <protection locked="0"/>
    </xf>
    <xf numFmtId="0" fontId="9" fillId="5" borderId="132" xfId="0" applyFont="1" applyFill="1" applyBorder="1" applyAlignment="1" applyProtection="1">
      <alignment horizontal="left" vertical="center"/>
      <protection locked="0"/>
    </xf>
    <xf numFmtId="0" fontId="9" fillId="5" borderId="34" xfId="0" applyFont="1" applyFill="1" applyBorder="1" applyAlignment="1" applyProtection="1">
      <alignment horizontal="left" vertical="center"/>
      <protection locked="0"/>
    </xf>
    <xf numFmtId="0" fontId="9" fillId="5" borderId="89" xfId="0" applyFont="1" applyFill="1" applyBorder="1" applyAlignment="1" applyProtection="1">
      <alignment horizontal="left" vertical="center"/>
      <protection locked="0"/>
    </xf>
    <xf numFmtId="0" fontId="8" fillId="11" borderId="149" xfId="0" applyFont="1" applyFill="1" applyBorder="1" applyAlignment="1" applyProtection="1">
      <alignment horizontal="left" vertical="center" shrinkToFit="1"/>
      <protection locked="0"/>
    </xf>
    <xf numFmtId="0" fontId="8" fillId="11" borderId="34" xfId="0" applyFont="1" applyFill="1" applyBorder="1" applyAlignment="1" applyProtection="1">
      <alignment horizontal="left" vertical="center" shrinkToFit="1"/>
      <protection locked="0"/>
    </xf>
    <xf numFmtId="0" fontId="8" fillId="11" borderId="89" xfId="0" applyFont="1" applyFill="1" applyBorder="1" applyAlignment="1" applyProtection="1">
      <alignment horizontal="left" vertical="center" shrinkToFit="1"/>
      <protection locked="0"/>
    </xf>
    <xf numFmtId="0" fontId="9" fillId="0" borderId="127" xfId="0" applyFont="1" applyBorder="1" applyAlignment="1">
      <alignment horizontal="center" vertical="center" wrapText="1"/>
    </xf>
    <xf numFmtId="0" fontId="9" fillId="0" borderId="124" xfId="0" applyFont="1" applyBorder="1" applyAlignment="1">
      <alignment horizontal="center" vertical="center" wrapText="1"/>
    </xf>
    <xf numFmtId="0" fontId="9" fillId="0" borderId="108" xfId="0" applyFont="1" applyBorder="1" applyAlignment="1">
      <alignment horizontal="center" vertical="center" wrapText="1"/>
    </xf>
    <xf numFmtId="0" fontId="18" fillId="0" borderId="181" xfId="0" applyFont="1" applyBorder="1" applyAlignment="1">
      <alignment horizontal="center" vertical="center" textRotation="255"/>
    </xf>
    <xf numFmtId="0" fontId="18" fillId="0" borderId="182" xfId="0" applyFont="1" applyBorder="1" applyAlignment="1">
      <alignment horizontal="center" vertical="center" textRotation="255"/>
    </xf>
    <xf numFmtId="0" fontId="21" fillId="5" borderId="132" xfId="0" applyFont="1" applyFill="1" applyBorder="1" applyAlignment="1" applyProtection="1">
      <alignment horizontal="center" vertical="center" shrinkToFit="1"/>
      <protection locked="0"/>
    </xf>
    <xf numFmtId="0" fontId="21" fillId="5" borderId="34" xfId="0" applyFont="1" applyFill="1" applyBorder="1" applyAlignment="1" applyProtection="1">
      <alignment horizontal="center" vertical="center" shrinkToFit="1"/>
      <protection locked="0"/>
    </xf>
    <xf numFmtId="0" fontId="21" fillId="5" borderId="175" xfId="0" applyFont="1" applyFill="1" applyBorder="1" applyAlignment="1" applyProtection="1">
      <alignment horizontal="center" vertical="center" shrinkToFit="1"/>
      <protection locked="0"/>
    </xf>
    <xf numFmtId="178" fontId="9" fillId="0" borderId="149" xfId="0" applyNumberFormat="1" applyFont="1" applyBorder="1" applyAlignment="1">
      <alignment horizontal="center" vertical="center"/>
    </xf>
    <xf numFmtId="178" fontId="9" fillId="0" borderId="175" xfId="0" applyNumberFormat="1" applyFont="1" applyBorder="1" applyAlignment="1">
      <alignment horizontal="center" vertical="center"/>
    </xf>
    <xf numFmtId="0" fontId="13" fillId="8" borderId="1" xfId="0" applyFont="1" applyFill="1" applyBorder="1" applyAlignment="1" applyProtection="1">
      <alignment horizontal="center" vertical="center"/>
      <protection locked="0"/>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81" xfId="0" applyFont="1" applyBorder="1" applyAlignment="1">
      <alignment horizontal="center" vertical="center"/>
    </xf>
    <xf numFmtId="0" fontId="7" fillId="0" borderId="182" xfId="0" applyFont="1" applyBorder="1" applyAlignment="1">
      <alignment horizontal="center" vertical="center"/>
    </xf>
    <xf numFmtId="0" fontId="7" fillId="0" borderId="127" xfId="0" applyFont="1" applyBorder="1" applyAlignment="1">
      <alignment horizontal="center" vertical="center"/>
    </xf>
    <xf numFmtId="181" fontId="7" fillId="0" borderId="108" xfId="1" applyNumberFormat="1" applyFont="1" applyFill="1" applyBorder="1" applyAlignment="1" applyProtection="1">
      <alignment horizontal="center" vertical="center" shrinkToFit="1"/>
    </xf>
    <xf numFmtId="181" fontId="7" fillId="0" borderId="104" xfId="1" applyNumberFormat="1" applyFont="1" applyFill="1" applyBorder="1" applyAlignment="1" applyProtection="1">
      <alignment horizontal="center" vertical="center" shrinkToFit="1"/>
    </xf>
    <xf numFmtId="181" fontId="7" fillId="0" borderId="107" xfId="1" applyNumberFormat="1" applyFont="1" applyFill="1" applyBorder="1" applyAlignment="1" applyProtection="1">
      <alignment horizontal="center" vertical="center" shrinkToFit="1"/>
    </xf>
    <xf numFmtId="0" fontId="7" fillId="10" borderId="116" xfId="0" applyFont="1" applyFill="1" applyBorder="1" applyAlignment="1">
      <alignment horizontal="center" vertical="center"/>
    </xf>
    <xf numFmtId="0" fontId="7" fillId="10" borderId="177" xfId="0" applyFont="1" applyFill="1" applyBorder="1" applyAlignment="1">
      <alignment horizontal="center" vertical="center"/>
    </xf>
    <xf numFmtId="0" fontId="9" fillId="0" borderId="138" xfId="0" applyFont="1" applyBorder="1" applyAlignment="1">
      <alignment horizontal="center" vertical="center" wrapText="1"/>
    </xf>
    <xf numFmtId="0" fontId="9" fillId="0" borderId="105" xfId="0" applyFont="1" applyBorder="1" applyAlignment="1">
      <alignment horizontal="center" vertical="center" wrapText="1"/>
    </xf>
    <xf numFmtId="0" fontId="7" fillId="0" borderId="183" xfId="0" applyFont="1" applyBorder="1" applyAlignment="1">
      <alignment horizontal="center" vertical="center"/>
    </xf>
    <xf numFmtId="0" fontId="7" fillId="0" borderId="106" xfId="0" applyFont="1" applyBorder="1" applyAlignment="1">
      <alignment horizontal="center" vertical="center"/>
    </xf>
    <xf numFmtId="0" fontId="7" fillId="0" borderId="138" xfId="0" applyFont="1" applyBorder="1" applyAlignment="1">
      <alignment horizontal="center" vertical="center"/>
    </xf>
    <xf numFmtId="0" fontId="7" fillId="0" borderId="105" xfId="0" applyFont="1" applyBorder="1" applyAlignment="1">
      <alignment horizontal="center" vertical="center"/>
    </xf>
    <xf numFmtId="0" fontId="7" fillId="0" borderId="15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75" xfId="0" applyFont="1" applyBorder="1" applyAlignment="1">
      <alignment horizontal="center" vertical="center" wrapText="1"/>
    </xf>
    <xf numFmtId="0" fontId="9" fillId="0" borderId="147" xfId="0" applyFont="1" applyBorder="1" applyAlignment="1">
      <alignment horizontal="center" textRotation="90"/>
    </xf>
    <xf numFmtId="0" fontId="9" fillId="0" borderId="32" xfId="0" applyFont="1" applyBorder="1" applyAlignment="1">
      <alignment horizontal="center" textRotation="90"/>
    </xf>
    <xf numFmtId="0" fontId="9" fillId="0" borderId="76" xfId="0" applyFont="1" applyBorder="1" applyAlignment="1">
      <alignment horizontal="center" textRotation="90"/>
    </xf>
    <xf numFmtId="0" fontId="9" fillId="0" borderId="36" xfId="0" applyFont="1" applyBorder="1" applyAlignment="1">
      <alignment horizontal="center" textRotation="90" wrapText="1"/>
    </xf>
    <xf numFmtId="0" fontId="9" fillId="8" borderId="0" xfId="0" applyFont="1" applyFill="1" applyAlignment="1">
      <alignment horizontal="left" vertical="center"/>
    </xf>
    <xf numFmtId="183" fontId="9" fillId="8" borderId="0" xfId="1" applyNumberFormat="1" applyFont="1" applyFill="1" applyBorder="1" applyAlignment="1" applyProtection="1">
      <alignment horizontal="center" vertical="center" wrapText="1"/>
      <protection locked="0"/>
    </xf>
    <xf numFmtId="0" fontId="9" fillId="8" borderId="0" xfId="0" applyFont="1" applyFill="1" applyAlignment="1">
      <alignment horizontal="center" vertical="center"/>
    </xf>
    <xf numFmtId="182" fontId="9" fillId="8" borderId="0" xfId="1" applyNumberFormat="1" applyFont="1" applyFill="1" applyBorder="1" applyAlignment="1" applyProtection="1">
      <alignment horizontal="center" vertical="center" wrapText="1"/>
      <protection locked="0"/>
    </xf>
    <xf numFmtId="40" fontId="9" fillId="8" borderId="0" xfId="1" applyNumberFormat="1" applyFont="1" applyFill="1" applyBorder="1" applyAlignment="1" applyProtection="1">
      <alignment horizontal="center" vertical="center" wrapText="1"/>
    </xf>
  </cellXfs>
  <cellStyles count="6">
    <cellStyle name="桁区切り" xfId="1" builtinId="6"/>
    <cellStyle name="標準" xfId="0" builtinId="0"/>
    <cellStyle name="標準 2" xfId="2" xr:uid="{00000000-0005-0000-0000-000003000000}"/>
    <cellStyle name="標準 3" xfId="3" xr:uid="{00000000-0005-0000-0000-000004000000}"/>
    <cellStyle name="標準_（トップランナー基準）戸建_RC造_エコポイント対象住宅証明　設計内容説明書20100215" xfId="4" xr:uid="{00000000-0005-0000-0000-000005000000}"/>
    <cellStyle name="標準_HP住-059-2" xfId="5" xr:uid="{00000000-0005-0000-0000-000006000000}"/>
  </cellStyles>
  <dxfs count="28">
    <dxf>
      <fill>
        <patternFill patternType="solid">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patternType="solid">
          <bgColor theme="5" tint="0.59996337778862885"/>
        </patternFill>
      </fill>
    </dxf>
    <dxf>
      <font>
        <color rgb="FFFF0000"/>
      </font>
      <fill>
        <patternFill patternType="solid">
          <bgColor theme="5" tint="0.59996337778862885"/>
        </patternFill>
      </fill>
    </dxf>
    <dxf>
      <fill>
        <patternFill patternType="solid">
          <bgColor theme="0" tint="-0.34998626667073579"/>
        </patternFill>
      </fill>
    </dxf>
    <dxf>
      <fill>
        <patternFill patternType="solid">
          <fgColor indexed="64"/>
          <bgColor theme="0" tint="-0.34998626667073579"/>
        </patternFill>
      </fill>
    </dxf>
    <dxf>
      <font>
        <color rgb="FFFF0000"/>
      </font>
      <fill>
        <patternFill patternType="solid">
          <fgColor theme="5" tint="0.59996337778862885"/>
          <bgColor theme="5" tint="0.59996337778862885"/>
        </patternFill>
      </fill>
    </dxf>
    <dxf>
      <font>
        <color rgb="FFFF0000"/>
      </font>
      <fill>
        <patternFill>
          <fgColor rgb="FFFFFF00"/>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CCCC"/>
      <color rgb="FFFFFF99"/>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tmp"/><Relationship Id="rId1" Type="http://schemas.openxmlformats.org/officeDocument/2006/relationships/image" Target="../media/image1.PNG"/><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xdr:from>
      <xdr:col>5</xdr:col>
      <xdr:colOff>82825</xdr:colOff>
      <xdr:row>1</xdr:row>
      <xdr:rowOff>49696</xdr:rowOff>
    </xdr:from>
    <xdr:to>
      <xdr:col>17</xdr:col>
      <xdr:colOff>99390</xdr:colOff>
      <xdr:row>1</xdr:row>
      <xdr:rowOff>265044</xdr:rowOff>
    </xdr:to>
    <xdr:sp macro="" textlink="">
      <xdr:nvSpPr>
        <xdr:cNvPr id="2" name="四角形: 角を丸くする 1">
          <a:extLst>
            <a:ext uri="{FF2B5EF4-FFF2-40B4-BE49-F238E27FC236}">
              <a16:creationId xmlns:a16="http://schemas.microsoft.com/office/drawing/2014/main" id="{0AB93F37-0A02-8151-BEE3-316C0DEA1259}"/>
            </a:ext>
          </a:extLst>
        </xdr:cNvPr>
        <xdr:cNvSpPr/>
      </xdr:nvSpPr>
      <xdr:spPr>
        <a:xfrm>
          <a:off x="1068455" y="182218"/>
          <a:ext cx="2600739" cy="21534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50000"/>
                  <a:lumOff val="50000"/>
                </a:schemeClr>
              </a:solidFill>
              <a:latin typeface="HGｺﾞｼｯｸM" panose="020B0609000000000000" pitchFamily="49" charset="-128"/>
              <a:ea typeface="HGｺﾞｼｯｸM" panose="020B0609000000000000" pitchFamily="49" charset="-128"/>
            </a:rPr>
            <a:t>（</a:t>
          </a:r>
          <a:r>
            <a:rPr kumimoji="1" lang="en-US" altLang="ja-JP" sz="1100">
              <a:solidFill>
                <a:schemeClr val="tx1">
                  <a:lumMod val="50000"/>
                  <a:lumOff val="50000"/>
                </a:schemeClr>
              </a:solidFill>
              <a:latin typeface="HGｺﾞｼｯｸM" panose="020B0609000000000000" pitchFamily="49" charset="-128"/>
              <a:ea typeface="HGｺﾞｼｯｸM" panose="020B0609000000000000" pitchFamily="49" charset="-128"/>
            </a:rPr>
            <a:t>BELS</a:t>
          </a:r>
          <a:r>
            <a:rPr kumimoji="1" lang="ja-JP" altLang="en-US" sz="1100">
              <a:solidFill>
                <a:schemeClr val="tx1">
                  <a:lumMod val="50000"/>
                  <a:lumOff val="50000"/>
                </a:schemeClr>
              </a:solidFill>
              <a:latin typeface="HGｺﾞｼｯｸM" panose="020B0609000000000000" pitchFamily="49" charset="-128"/>
              <a:ea typeface="HGｺﾞｼｯｸM" panose="020B0609000000000000" pitchFamily="49" charset="-128"/>
            </a:rPr>
            <a:t>設計内容（現況）説明書）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163286</xdr:colOff>
      <xdr:row>3</xdr:row>
      <xdr:rowOff>47625</xdr:rowOff>
    </xdr:from>
    <xdr:to>
      <xdr:col>20</xdr:col>
      <xdr:colOff>95249</xdr:colOff>
      <xdr:row>18</xdr:row>
      <xdr:rowOff>242439</xdr:rowOff>
    </xdr:to>
    <xdr:pic>
      <xdr:nvPicPr>
        <xdr:cNvPr id="22" name="図 21">
          <a:extLst>
            <a:ext uri="{FF2B5EF4-FFF2-40B4-BE49-F238E27FC236}">
              <a16:creationId xmlns:a16="http://schemas.microsoft.com/office/drawing/2014/main" id="{C632E25C-254B-ACD5-146B-0BCC945E49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143" y="1136196"/>
          <a:ext cx="3415392" cy="4481064"/>
        </a:xfrm>
        <a:prstGeom prst="rect">
          <a:avLst/>
        </a:prstGeom>
      </xdr:spPr>
    </xdr:pic>
    <xdr:clientData/>
  </xdr:twoCellAnchor>
  <xdr:twoCellAnchor>
    <xdr:from>
      <xdr:col>2</xdr:col>
      <xdr:colOff>57272</xdr:colOff>
      <xdr:row>99</xdr:row>
      <xdr:rowOff>229529</xdr:rowOff>
    </xdr:from>
    <xdr:to>
      <xdr:col>36</xdr:col>
      <xdr:colOff>119062</xdr:colOff>
      <xdr:row>111</xdr:row>
      <xdr:rowOff>255321</xdr:rowOff>
    </xdr:to>
    <xdr:grpSp>
      <xdr:nvGrpSpPr>
        <xdr:cNvPr id="154" name="グループ化 153">
          <a:extLst>
            <a:ext uri="{FF2B5EF4-FFF2-40B4-BE49-F238E27FC236}">
              <a16:creationId xmlns:a16="http://schemas.microsoft.com/office/drawing/2014/main" id="{15463649-FA2D-E18C-B1A6-913543C83DF5}"/>
            </a:ext>
          </a:extLst>
        </xdr:cNvPr>
        <xdr:cNvGrpSpPr/>
      </xdr:nvGrpSpPr>
      <xdr:grpSpPr>
        <a:xfrm>
          <a:off x="492701" y="28750100"/>
          <a:ext cx="7464075" cy="3454792"/>
          <a:chOff x="3562659" y="30341640"/>
          <a:chExt cx="7479037" cy="3462204"/>
        </a:xfrm>
      </xdr:grpSpPr>
      <xdr:sp macro="" textlink="">
        <xdr:nvSpPr>
          <xdr:cNvPr id="150" name="正方形/長方形 149">
            <a:extLst>
              <a:ext uri="{FF2B5EF4-FFF2-40B4-BE49-F238E27FC236}">
                <a16:creationId xmlns:a16="http://schemas.microsoft.com/office/drawing/2014/main" id="{18B21CED-2BC6-9B57-6872-B8426C1F4F4B}"/>
              </a:ext>
            </a:extLst>
          </xdr:cNvPr>
          <xdr:cNvSpPr/>
        </xdr:nvSpPr>
        <xdr:spPr>
          <a:xfrm>
            <a:off x="3562659" y="30341640"/>
            <a:ext cx="7479037" cy="3462204"/>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53" name="図 152">
            <a:extLst>
              <a:ext uri="{FF2B5EF4-FFF2-40B4-BE49-F238E27FC236}">
                <a16:creationId xmlns:a16="http://schemas.microsoft.com/office/drawing/2014/main" id="{64D1870C-6AAC-C24D-703D-C1EFC2CE06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34" t="2999" r="1978" b="41888"/>
          <a:stretch/>
        </xdr:blipFill>
        <xdr:spPr>
          <a:xfrm>
            <a:off x="3673929" y="30466394"/>
            <a:ext cx="7247098" cy="3084721"/>
          </a:xfrm>
          <a:prstGeom prst="rect">
            <a:avLst/>
          </a:prstGeom>
        </xdr:spPr>
      </xdr:pic>
    </xdr:grpSp>
    <xdr:clientData/>
  </xdr:twoCellAnchor>
  <xdr:twoCellAnchor>
    <xdr:from>
      <xdr:col>3</xdr:col>
      <xdr:colOff>101013</xdr:colOff>
      <xdr:row>0</xdr:row>
      <xdr:rowOff>264429</xdr:rowOff>
    </xdr:from>
    <xdr:to>
      <xdr:col>72</xdr:col>
      <xdr:colOff>17318</xdr:colOff>
      <xdr:row>2</xdr:row>
      <xdr:rowOff>53046</xdr:rowOff>
    </xdr:to>
    <xdr:sp macro="" textlink="">
      <xdr:nvSpPr>
        <xdr:cNvPr id="2" name="四角形: 角を丸くする 1">
          <a:extLst>
            <a:ext uri="{FF2B5EF4-FFF2-40B4-BE49-F238E27FC236}">
              <a16:creationId xmlns:a16="http://schemas.microsoft.com/office/drawing/2014/main" id="{7C74E822-F8BD-6912-3366-B022B79C0F0F}"/>
            </a:ext>
          </a:extLst>
        </xdr:cNvPr>
        <xdr:cNvSpPr/>
      </xdr:nvSpPr>
      <xdr:spPr>
        <a:xfrm>
          <a:off x="754156" y="264429"/>
          <a:ext cx="14938591" cy="591438"/>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共用部　標準入力法シートの転記について</a:t>
          </a:r>
        </a:p>
      </xdr:txBody>
    </xdr:sp>
    <xdr:clientData/>
  </xdr:twoCellAnchor>
  <xdr:twoCellAnchor>
    <xdr:from>
      <xdr:col>3</xdr:col>
      <xdr:colOff>142874</xdr:colOff>
      <xdr:row>27</xdr:row>
      <xdr:rowOff>206799</xdr:rowOff>
    </xdr:from>
    <xdr:to>
      <xdr:col>72</xdr:col>
      <xdr:colOff>27214</xdr:colOff>
      <xdr:row>29</xdr:row>
      <xdr:rowOff>229211</xdr:rowOff>
    </xdr:to>
    <xdr:sp macro="" textlink="">
      <xdr:nvSpPr>
        <xdr:cNvPr id="4" name="四角形: 角を丸くする 3">
          <a:extLst>
            <a:ext uri="{FF2B5EF4-FFF2-40B4-BE49-F238E27FC236}">
              <a16:creationId xmlns:a16="http://schemas.microsoft.com/office/drawing/2014/main" id="{2E75053C-6D99-103D-5831-1432C89218CD}"/>
            </a:ext>
          </a:extLst>
        </xdr:cNvPr>
        <xdr:cNvSpPr/>
      </xdr:nvSpPr>
      <xdr:spPr>
        <a:xfrm>
          <a:off x="785812" y="9588924"/>
          <a:ext cx="14671902" cy="593912"/>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住戸部分　一次エネルギー消費量計算結果（住宅版）の転記について</a:t>
          </a:r>
        </a:p>
      </xdr:txBody>
    </xdr:sp>
    <xdr:clientData/>
  </xdr:twoCellAnchor>
  <xdr:twoCellAnchor>
    <xdr:from>
      <xdr:col>0</xdr:col>
      <xdr:colOff>121227</xdr:colOff>
      <xdr:row>0</xdr:row>
      <xdr:rowOff>0</xdr:rowOff>
    </xdr:from>
    <xdr:to>
      <xdr:col>74</xdr:col>
      <xdr:colOff>155863</xdr:colOff>
      <xdr:row>26</xdr:row>
      <xdr:rowOff>244929</xdr:rowOff>
    </xdr:to>
    <xdr:sp macro="" textlink="">
      <xdr:nvSpPr>
        <xdr:cNvPr id="5" name="四角形: 角を丸くする 4">
          <a:extLst>
            <a:ext uri="{FF2B5EF4-FFF2-40B4-BE49-F238E27FC236}">
              <a16:creationId xmlns:a16="http://schemas.microsoft.com/office/drawing/2014/main" id="{9CA9204D-1411-F227-8475-4143254775DB}"/>
            </a:ext>
          </a:extLst>
        </xdr:cNvPr>
        <xdr:cNvSpPr/>
      </xdr:nvSpPr>
      <xdr:spPr>
        <a:xfrm>
          <a:off x="121227" y="0"/>
          <a:ext cx="15893761" cy="7912554"/>
        </a:xfrm>
        <a:prstGeom prst="roundRect">
          <a:avLst>
            <a:gd name="adj" fmla="val 3102"/>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121227</xdr:colOff>
      <xdr:row>26</xdr:row>
      <xdr:rowOff>238124</xdr:rowOff>
    </xdr:from>
    <xdr:to>
      <xdr:col>74</xdr:col>
      <xdr:colOff>155863</xdr:colOff>
      <xdr:row>94</xdr:row>
      <xdr:rowOff>95249</xdr:rowOff>
    </xdr:to>
    <xdr:sp macro="" textlink="">
      <xdr:nvSpPr>
        <xdr:cNvPr id="6" name="四角形: 角を丸くする 5">
          <a:extLst>
            <a:ext uri="{FF2B5EF4-FFF2-40B4-BE49-F238E27FC236}">
              <a16:creationId xmlns:a16="http://schemas.microsoft.com/office/drawing/2014/main" id="{42BDDCE6-8071-44D9-10C5-97F5527564B9}"/>
            </a:ext>
          </a:extLst>
        </xdr:cNvPr>
        <xdr:cNvSpPr/>
      </xdr:nvSpPr>
      <xdr:spPr>
        <a:xfrm>
          <a:off x="121227" y="7905749"/>
          <a:ext cx="15893761" cy="19288125"/>
        </a:xfrm>
        <a:prstGeom prst="roundRect">
          <a:avLst>
            <a:gd name="adj" fmla="val 1488"/>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4</xdr:col>
      <xdr:colOff>30615</xdr:colOff>
      <xdr:row>95</xdr:row>
      <xdr:rowOff>47705</xdr:rowOff>
    </xdr:from>
    <xdr:to>
      <xdr:col>72</xdr:col>
      <xdr:colOff>166687</xdr:colOff>
      <xdr:row>97</xdr:row>
      <xdr:rowOff>70118</xdr:rowOff>
    </xdr:to>
    <xdr:sp macro="" textlink="">
      <xdr:nvSpPr>
        <xdr:cNvPr id="132" name="四角形: 角を丸くする 131">
          <a:extLst>
            <a:ext uri="{FF2B5EF4-FFF2-40B4-BE49-F238E27FC236}">
              <a16:creationId xmlns:a16="http://schemas.microsoft.com/office/drawing/2014/main" id="{4CA608E3-BB8A-4E10-2475-BEB56796B2DA}"/>
            </a:ext>
          </a:extLst>
        </xdr:cNvPr>
        <xdr:cNvSpPr/>
      </xdr:nvSpPr>
      <xdr:spPr>
        <a:xfrm>
          <a:off x="887865" y="27432080"/>
          <a:ext cx="14709322" cy="593913"/>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住戸部分　</a:t>
          </a:r>
          <a:r>
            <a:rPr kumimoji="1" lang="en-US" altLang="ja-JP" sz="1800" b="1">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値および</a:t>
          </a:r>
          <a:r>
            <a:rPr kumimoji="1" lang="en-US" altLang="ja-JP" sz="1800" b="1">
              <a:solidFill>
                <a:schemeClr val="tx2">
                  <a:lumMod val="75000"/>
                </a:schemeClr>
              </a:solidFill>
              <a:latin typeface="メイリオ" panose="020B0604030504040204" pitchFamily="50" charset="-128"/>
              <a:ea typeface="メイリオ" panose="020B0604030504040204" pitchFamily="50" charset="-128"/>
            </a:rPr>
            <a:t>ηAC</a:t>
          </a: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値の入力について（たすき掛けの場合）</a:t>
          </a:r>
        </a:p>
      </xdr:txBody>
    </xdr:sp>
    <xdr:clientData/>
  </xdr:twoCellAnchor>
  <xdr:twoCellAnchor>
    <xdr:from>
      <xdr:col>0</xdr:col>
      <xdr:colOff>111639</xdr:colOff>
      <xdr:row>94</xdr:row>
      <xdr:rowOff>78614</xdr:rowOff>
    </xdr:from>
    <xdr:to>
      <xdr:col>74</xdr:col>
      <xdr:colOff>146275</xdr:colOff>
      <xdr:row>113</xdr:row>
      <xdr:rowOff>59564</xdr:rowOff>
    </xdr:to>
    <xdr:sp macro="" textlink="">
      <xdr:nvSpPr>
        <xdr:cNvPr id="133" name="四角形: 角を丸くする 132">
          <a:extLst>
            <a:ext uri="{FF2B5EF4-FFF2-40B4-BE49-F238E27FC236}">
              <a16:creationId xmlns:a16="http://schemas.microsoft.com/office/drawing/2014/main" id="{331C6440-6C37-D303-E2D9-AA794238496E}"/>
            </a:ext>
          </a:extLst>
        </xdr:cNvPr>
        <xdr:cNvSpPr/>
      </xdr:nvSpPr>
      <xdr:spPr>
        <a:xfrm>
          <a:off x="111639" y="27978205"/>
          <a:ext cx="16694727" cy="5574723"/>
        </a:xfrm>
        <a:prstGeom prst="roundRect">
          <a:avLst>
            <a:gd name="adj" fmla="val 3102"/>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62743</xdr:colOff>
      <xdr:row>102</xdr:row>
      <xdr:rowOff>105349</xdr:rowOff>
    </xdr:from>
    <xdr:to>
      <xdr:col>22</xdr:col>
      <xdr:colOff>180976</xdr:colOff>
      <xdr:row>103</xdr:row>
      <xdr:rowOff>35379</xdr:rowOff>
    </xdr:to>
    <xdr:sp macro="" textlink="">
      <xdr:nvSpPr>
        <xdr:cNvPr id="136" name="四角形: 角を丸くする 135">
          <a:extLst>
            <a:ext uri="{FF2B5EF4-FFF2-40B4-BE49-F238E27FC236}">
              <a16:creationId xmlns:a16="http://schemas.microsoft.com/office/drawing/2014/main" id="{082FEC75-D942-C297-863C-529A588647AA}"/>
            </a:ext>
          </a:extLst>
        </xdr:cNvPr>
        <xdr:cNvSpPr/>
      </xdr:nvSpPr>
      <xdr:spPr>
        <a:xfrm>
          <a:off x="2848806" y="29489974"/>
          <a:ext cx="2047045" cy="2157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133507</xdr:colOff>
      <xdr:row>102</xdr:row>
      <xdr:rowOff>178505</xdr:rowOff>
    </xdr:from>
    <xdr:to>
      <xdr:col>24</xdr:col>
      <xdr:colOff>199570</xdr:colOff>
      <xdr:row>103</xdr:row>
      <xdr:rowOff>178026</xdr:rowOff>
    </xdr:to>
    <xdr:sp macro="" textlink="">
      <xdr:nvSpPr>
        <xdr:cNvPr id="143" name="四角形: 角を丸くする 142">
          <a:extLst>
            <a:ext uri="{FF2B5EF4-FFF2-40B4-BE49-F238E27FC236}">
              <a16:creationId xmlns:a16="http://schemas.microsoft.com/office/drawing/2014/main" id="{EEE9DF0F-65D9-14F0-AA39-7C29A202D5C1}"/>
            </a:ext>
          </a:extLst>
        </xdr:cNvPr>
        <xdr:cNvSpPr/>
      </xdr:nvSpPr>
      <xdr:spPr>
        <a:xfrm>
          <a:off x="5062695" y="29563130"/>
          <a:ext cx="280375" cy="28527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13</xdr:col>
      <xdr:colOff>62743</xdr:colOff>
      <xdr:row>103</xdr:row>
      <xdr:rowOff>38674</xdr:rowOff>
    </xdr:from>
    <xdr:to>
      <xdr:col>22</xdr:col>
      <xdr:colOff>180976</xdr:colOff>
      <xdr:row>103</xdr:row>
      <xdr:rowOff>197304</xdr:rowOff>
    </xdr:to>
    <xdr:sp macro="" textlink="">
      <xdr:nvSpPr>
        <xdr:cNvPr id="155" name="四角形: 角を丸くする 154">
          <a:extLst>
            <a:ext uri="{FF2B5EF4-FFF2-40B4-BE49-F238E27FC236}">
              <a16:creationId xmlns:a16="http://schemas.microsoft.com/office/drawing/2014/main" id="{B7CB62BA-BE8C-0CDA-E1D5-FBCA07E9D486}"/>
            </a:ext>
          </a:extLst>
        </xdr:cNvPr>
        <xdr:cNvSpPr/>
      </xdr:nvSpPr>
      <xdr:spPr>
        <a:xfrm>
          <a:off x="2848806" y="29709049"/>
          <a:ext cx="2047045" cy="15863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57614</xdr:colOff>
      <xdr:row>103</xdr:row>
      <xdr:rowOff>200599</xdr:rowOff>
    </xdr:from>
    <xdr:to>
      <xdr:col>30</xdr:col>
      <xdr:colOff>133715</xdr:colOff>
      <xdr:row>104</xdr:row>
      <xdr:rowOff>92529</xdr:rowOff>
    </xdr:to>
    <xdr:sp macro="" textlink="">
      <xdr:nvSpPr>
        <xdr:cNvPr id="156" name="四角形: 角を丸くする 155">
          <a:extLst>
            <a:ext uri="{FF2B5EF4-FFF2-40B4-BE49-F238E27FC236}">
              <a16:creationId xmlns:a16="http://schemas.microsoft.com/office/drawing/2014/main" id="{8021C765-65CF-FB6C-3C3E-8F68797B535D}"/>
            </a:ext>
          </a:extLst>
        </xdr:cNvPr>
        <xdr:cNvSpPr/>
      </xdr:nvSpPr>
      <xdr:spPr>
        <a:xfrm>
          <a:off x="4772489" y="29870974"/>
          <a:ext cx="1790601" cy="1776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74067</xdr:colOff>
      <xdr:row>103</xdr:row>
      <xdr:rowOff>150247</xdr:rowOff>
    </xdr:from>
    <xdr:to>
      <xdr:col>32</xdr:col>
      <xdr:colOff>141164</xdr:colOff>
      <xdr:row>104</xdr:row>
      <xdr:rowOff>149768</xdr:rowOff>
    </xdr:to>
    <xdr:sp macro="" textlink="">
      <xdr:nvSpPr>
        <xdr:cNvPr id="157" name="四角形: 角を丸くする 156">
          <a:extLst>
            <a:ext uri="{FF2B5EF4-FFF2-40B4-BE49-F238E27FC236}">
              <a16:creationId xmlns:a16="http://schemas.microsoft.com/office/drawing/2014/main" id="{934DC170-BB3E-FCE1-84E3-E1151E18672F}"/>
            </a:ext>
          </a:extLst>
        </xdr:cNvPr>
        <xdr:cNvSpPr/>
      </xdr:nvSpPr>
      <xdr:spPr>
        <a:xfrm>
          <a:off x="6717755" y="29820622"/>
          <a:ext cx="281409" cy="28527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38</xdr:col>
      <xdr:colOff>89063</xdr:colOff>
      <xdr:row>99</xdr:row>
      <xdr:rowOff>203569</xdr:rowOff>
    </xdr:from>
    <xdr:to>
      <xdr:col>72</xdr:col>
      <xdr:colOff>34635</xdr:colOff>
      <xdr:row>112</xdr:row>
      <xdr:rowOff>91663</xdr:rowOff>
    </xdr:to>
    <xdr:sp macro="" textlink="">
      <xdr:nvSpPr>
        <xdr:cNvPr id="159" name="四角形: 角を丸くする 158">
          <a:extLst>
            <a:ext uri="{FF2B5EF4-FFF2-40B4-BE49-F238E27FC236}">
              <a16:creationId xmlns:a16="http://schemas.microsoft.com/office/drawing/2014/main" id="{E9A78409-68F8-D913-09D5-8B3FF8FAA613}"/>
            </a:ext>
          </a:extLst>
        </xdr:cNvPr>
        <xdr:cNvSpPr/>
      </xdr:nvSpPr>
      <xdr:spPr>
        <a:xfrm>
          <a:off x="8232938" y="28730944"/>
          <a:ext cx="7232197" cy="3602844"/>
        </a:xfrm>
        <a:prstGeom prst="roundRect">
          <a:avLst>
            <a:gd name="adj" fmla="val 5485"/>
          </a:avLst>
        </a:prstGeom>
        <a:solidFill>
          <a:srgbClr val="FFFF99"/>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たすき掛け（外皮性能：仕様基準 または 誘導仕様基準 </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 </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一次エネ消費量：性能基準）の場合の</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 および </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ηAC</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値の入力については、</a:t>
          </a:r>
          <a:endParaRPr kumimoji="1" lang="en-US" altLang="ja-JP" sz="18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基準値ではなく、［一次エネルギー消費量計算結果］に表示される</a:t>
          </a:r>
          <a:endParaRPr kumimoji="1" lang="en-US" altLang="ja-JP" sz="18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 および </a:t>
          </a:r>
          <a:r>
            <a:rPr kumimoji="1" lang="el-GR" altLang="ja-JP" sz="1800" b="0">
              <a:solidFill>
                <a:schemeClr val="tx2">
                  <a:lumMod val="75000"/>
                </a:schemeClr>
              </a:solidFill>
              <a:latin typeface="メイリオ" panose="020B0604030504040204" pitchFamily="50" charset="-128"/>
              <a:ea typeface="メイリオ" panose="020B0604030504040204" pitchFamily="50" charset="-128"/>
            </a:rPr>
            <a:t>η</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AC</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値を転記してください。</a:t>
          </a:r>
        </a:p>
      </xdr:txBody>
    </xdr:sp>
    <xdr:clientData/>
  </xdr:twoCellAnchor>
  <xdr:twoCellAnchor>
    <xdr:from>
      <xdr:col>20</xdr:col>
      <xdr:colOff>73596</xdr:colOff>
      <xdr:row>5</xdr:row>
      <xdr:rowOff>226</xdr:rowOff>
    </xdr:from>
    <xdr:to>
      <xdr:col>21</xdr:col>
      <xdr:colOff>164358</xdr:colOff>
      <xdr:row>6</xdr:row>
      <xdr:rowOff>17160</xdr:rowOff>
    </xdr:to>
    <xdr:sp macro="" textlink="">
      <xdr:nvSpPr>
        <xdr:cNvPr id="13" name="四角形: 角を丸くする 12">
          <a:extLst>
            <a:ext uri="{FF2B5EF4-FFF2-40B4-BE49-F238E27FC236}">
              <a16:creationId xmlns:a16="http://schemas.microsoft.com/office/drawing/2014/main" id="{77175F1E-F960-B290-0037-5C00372D62E5}"/>
            </a:ext>
          </a:extLst>
        </xdr:cNvPr>
        <xdr:cNvSpPr>
          <a:spLocks noChangeAspect="1"/>
        </xdr:cNvSpPr>
      </xdr:nvSpPr>
      <xdr:spPr>
        <a:xfrm>
          <a:off x="4427882" y="1660297"/>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6</xdr:row>
      <xdr:rowOff>247552</xdr:rowOff>
    </xdr:from>
    <xdr:to>
      <xdr:col>21</xdr:col>
      <xdr:colOff>164358</xdr:colOff>
      <xdr:row>7</xdr:row>
      <xdr:rowOff>264486</xdr:rowOff>
    </xdr:to>
    <xdr:sp macro="" textlink="">
      <xdr:nvSpPr>
        <xdr:cNvPr id="14" name="四角形: 角を丸くする 13">
          <a:extLst>
            <a:ext uri="{FF2B5EF4-FFF2-40B4-BE49-F238E27FC236}">
              <a16:creationId xmlns:a16="http://schemas.microsoft.com/office/drawing/2014/main" id="{DDC65B18-0644-E40C-1756-AF65CB667271}"/>
            </a:ext>
          </a:extLst>
        </xdr:cNvPr>
        <xdr:cNvSpPr>
          <a:spLocks noChangeAspect="1"/>
        </xdr:cNvSpPr>
      </xdr:nvSpPr>
      <xdr:spPr>
        <a:xfrm>
          <a:off x="4427882" y="2193373"/>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8</xdr:row>
      <xdr:rowOff>283672</xdr:rowOff>
    </xdr:from>
    <xdr:to>
      <xdr:col>21</xdr:col>
      <xdr:colOff>164358</xdr:colOff>
      <xdr:row>10</xdr:row>
      <xdr:rowOff>10715</xdr:rowOff>
    </xdr:to>
    <xdr:sp macro="" textlink="">
      <xdr:nvSpPr>
        <xdr:cNvPr id="15" name="四角形: 角を丸くする 14">
          <a:extLst>
            <a:ext uri="{FF2B5EF4-FFF2-40B4-BE49-F238E27FC236}">
              <a16:creationId xmlns:a16="http://schemas.microsoft.com/office/drawing/2014/main" id="{2A776560-AEDD-3360-FDF6-220FCE2538CD}"/>
            </a:ext>
          </a:extLst>
        </xdr:cNvPr>
        <xdr:cNvSpPr>
          <a:spLocks noChangeAspect="1"/>
        </xdr:cNvSpPr>
      </xdr:nvSpPr>
      <xdr:spPr>
        <a:xfrm>
          <a:off x="4380553" y="2826433"/>
          <a:ext cx="306109" cy="30682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10</xdr:row>
      <xdr:rowOff>261815</xdr:rowOff>
    </xdr:from>
    <xdr:to>
      <xdr:col>21</xdr:col>
      <xdr:colOff>164358</xdr:colOff>
      <xdr:row>11</xdr:row>
      <xdr:rowOff>278749</xdr:rowOff>
    </xdr:to>
    <xdr:sp macro="" textlink="">
      <xdr:nvSpPr>
        <xdr:cNvPr id="16" name="四角形: 角を丸くする 15">
          <a:extLst>
            <a:ext uri="{FF2B5EF4-FFF2-40B4-BE49-F238E27FC236}">
              <a16:creationId xmlns:a16="http://schemas.microsoft.com/office/drawing/2014/main" id="{A44CD67F-6A4C-A701-8EB3-C123BE454D89}"/>
            </a:ext>
          </a:extLst>
        </xdr:cNvPr>
        <xdr:cNvSpPr>
          <a:spLocks noChangeAspect="1"/>
        </xdr:cNvSpPr>
      </xdr:nvSpPr>
      <xdr:spPr>
        <a:xfrm>
          <a:off x="4380553" y="3384358"/>
          <a:ext cx="306109" cy="306826"/>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12</xdr:row>
      <xdr:rowOff>289652</xdr:rowOff>
    </xdr:from>
    <xdr:to>
      <xdr:col>21</xdr:col>
      <xdr:colOff>164358</xdr:colOff>
      <xdr:row>14</xdr:row>
      <xdr:rowOff>16694</xdr:rowOff>
    </xdr:to>
    <xdr:sp macro="" textlink="">
      <xdr:nvSpPr>
        <xdr:cNvPr id="17" name="四角形: 角を丸くする 16">
          <a:extLst>
            <a:ext uri="{FF2B5EF4-FFF2-40B4-BE49-F238E27FC236}">
              <a16:creationId xmlns:a16="http://schemas.microsoft.com/office/drawing/2014/main" id="{2AFB9898-04D4-C954-576C-0D4663742BB4}"/>
            </a:ext>
          </a:extLst>
        </xdr:cNvPr>
        <xdr:cNvSpPr>
          <a:spLocks noChangeAspect="1"/>
        </xdr:cNvSpPr>
      </xdr:nvSpPr>
      <xdr:spPr>
        <a:xfrm>
          <a:off x="4380553" y="3991978"/>
          <a:ext cx="306109" cy="30682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14</xdr:row>
      <xdr:rowOff>279359</xdr:rowOff>
    </xdr:from>
    <xdr:to>
      <xdr:col>21</xdr:col>
      <xdr:colOff>164358</xdr:colOff>
      <xdr:row>16</xdr:row>
      <xdr:rowOff>3119</xdr:rowOff>
    </xdr:to>
    <xdr:sp macro="" textlink="">
      <xdr:nvSpPr>
        <xdr:cNvPr id="18" name="四角形: 角を丸くする 17">
          <a:extLst>
            <a:ext uri="{FF2B5EF4-FFF2-40B4-BE49-F238E27FC236}">
              <a16:creationId xmlns:a16="http://schemas.microsoft.com/office/drawing/2014/main" id="{3D1A49DB-DEA6-D6E1-8A93-0BDCBF800376}"/>
            </a:ext>
          </a:extLst>
        </xdr:cNvPr>
        <xdr:cNvSpPr>
          <a:spLocks noChangeAspect="1"/>
        </xdr:cNvSpPr>
      </xdr:nvSpPr>
      <xdr:spPr>
        <a:xfrm>
          <a:off x="4380553" y="4561468"/>
          <a:ext cx="306109" cy="303542"/>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5</xdr:col>
      <xdr:colOff>41413</xdr:colOff>
      <xdr:row>4</xdr:row>
      <xdr:rowOff>145959</xdr:rowOff>
    </xdr:from>
    <xdr:to>
      <xdr:col>19</xdr:col>
      <xdr:colOff>196096</xdr:colOff>
      <xdr:row>6</xdr:row>
      <xdr:rowOff>140805</xdr:rowOff>
    </xdr:to>
    <xdr:sp macro="" textlink="">
      <xdr:nvSpPr>
        <xdr:cNvPr id="37" name="四角形: 角を丸くする 36">
          <a:extLst>
            <a:ext uri="{FF2B5EF4-FFF2-40B4-BE49-F238E27FC236}">
              <a16:creationId xmlns:a16="http://schemas.microsoft.com/office/drawing/2014/main" id="{1308CA4F-F79B-6C8C-815F-EA5C664A0895}"/>
            </a:ext>
          </a:extLst>
        </xdr:cNvPr>
        <xdr:cNvSpPr/>
      </xdr:nvSpPr>
      <xdr:spPr>
        <a:xfrm>
          <a:off x="1118152" y="1529155"/>
          <a:ext cx="3169553"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73596</xdr:colOff>
      <xdr:row>16</xdr:row>
      <xdr:rowOff>257500</xdr:rowOff>
    </xdr:from>
    <xdr:to>
      <xdr:col>21</xdr:col>
      <xdr:colOff>164358</xdr:colOff>
      <xdr:row>17</xdr:row>
      <xdr:rowOff>274435</xdr:rowOff>
    </xdr:to>
    <xdr:sp macro="" textlink="">
      <xdr:nvSpPr>
        <xdr:cNvPr id="152" name="四角形: 角を丸くする 151">
          <a:extLst>
            <a:ext uri="{FF2B5EF4-FFF2-40B4-BE49-F238E27FC236}">
              <a16:creationId xmlns:a16="http://schemas.microsoft.com/office/drawing/2014/main" id="{241CA537-D629-1FC6-FC8E-82419F09D1AD}"/>
            </a:ext>
          </a:extLst>
        </xdr:cNvPr>
        <xdr:cNvSpPr>
          <a:spLocks noChangeAspect="1"/>
        </xdr:cNvSpPr>
      </xdr:nvSpPr>
      <xdr:spPr>
        <a:xfrm>
          <a:off x="4380553" y="5119391"/>
          <a:ext cx="306109" cy="306827"/>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25</xdr:col>
      <xdr:colOff>176894</xdr:colOff>
      <xdr:row>3</xdr:row>
      <xdr:rowOff>149677</xdr:rowOff>
    </xdr:from>
    <xdr:to>
      <xdr:col>67</xdr:col>
      <xdr:colOff>17018</xdr:colOff>
      <xdr:row>25</xdr:row>
      <xdr:rowOff>149679</xdr:rowOff>
    </xdr:to>
    <xdr:grpSp>
      <xdr:nvGrpSpPr>
        <xdr:cNvPr id="231" name="グループ化 230">
          <a:extLst>
            <a:ext uri="{FF2B5EF4-FFF2-40B4-BE49-F238E27FC236}">
              <a16:creationId xmlns:a16="http://schemas.microsoft.com/office/drawing/2014/main" id="{C55AB24B-AE25-0B38-CDB9-0AB286D14804}"/>
            </a:ext>
          </a:extLst>
        </xdr:cNvPr>
        <xdr:cNvGrpSpPr/>
      </xdr:nvGrpSpPr>
      <xdr:grpSpPr>
        <a:xfrm>
          <a:off x="5619751" y="1238248"/>
          <a:ext cx="8984124" cy="6286502"/>
          <a:chOff x="5619751" y="1238248"/>
          <a:chExt cx="8984124" cy="6286502"/>
        </a:xfrm>
      </xdr:grpSpPr>
      <xdr:grpSp>
        <xdr:nvGrpSpPr>
          <xdr:cNvPr id="19" name="グループ化 18">
            <a:extLst>
              <a:ext uri="{FF2B5EF4-FFF2-40B4-BE49-F238E27FC236}">
                <a16:creationId xmlns:a16="http://schemas.microsoft.com/office/drawing/2014/main" id="{FFE8B479-326B-4EFE-3806-6BB5DA01CAD8}"/>
              </a:ext>
            </a:extLst>
          </xdr:cNvPr>
          <xdr:cNvGrpSpPr/>
        </xdr:nvGrpSpPr>
        <xdr:grpSpPr>
          <a:xfrm>
            <a:off x="5619751" y="1251856"/>
            <a:ext cx="8382252" cy="3170465"/>
            <a:chOff x="11756571" y="149678"/>
            <a:chExt cx="8382000" cy="3170465"/>
          </a:xfrm>
        </xdr:grpSpPr>
        <xdr:pic>
          <xdr:nvPicPr>
            <xdr:cNvPr id="7" name="図 6">
              <a:extLst>
                <a:ext uri="{FF2B5EF4-FFF2-40B4-BE49-F238E27FC236}">
                  <a16:creationId xmlns:a16="http://schemas.microsoft.com/office/drawing/2014/main" id="{F55A8F2D-DD36-6B0F-42F0-71F476A9928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69" t="832" r="966" b="50795"/>
            <a:stretch/>
          </xdr:blipFill>
          <xdr:spPr>
            <a:xfrm>
              <a:off x="11756571" y="149678"/>
              <a:ext cx="8382000" cy="3170465"/>
            </a:xfrm>
            <a:prstGeom prst="rect">
              <a:avLst/>
            </a:prstGeom>
            <a:effectLst>
              <a:outerShdw blurRad="50800" dist="38100" dir="2700000" algn="tl" rotWithShape="0">
                <a:prstClr val="black">
                  <a:alpha val="40000"/>
                </a:prstClr>
              </a:outerShdw>
            </a:effectLst>
          </xdr:spPr>
        </xdr:pic>
        <xdr:sp macro="" textlink="">
          <xdr:nvSpPr>
            <xdr:cNvPr id="10" name="四角形: 角を丸くする 9">
              <a:extLst>
                <a:ext uri="{FF2B5EF4-FFF2-40B4-BE49-F238E27FC236}">
                  <a16:creationId xmlns:a16="http://schemas.microsoft.com/office/drawing/2014/main" id="{0A90F226-5183-42B7-B84E-045EEA74D365}"/>
                </a:ext>
              </a:extLst>
            </xdr:cNvPr>
            <xdr:cNvSpPr/>
          </xdr:nvSpPr>
          <xdr:spPr>
            <a:xfrm>
              <a:off x="15801564" y="2559188"/>
              <a:ext cx="1973036" cy="2177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76AB2871-E2E5-7D9D-0E64-2A0BB434A4A2}"/>
                </a:ext>
              </a:extLst>
            </xdr:cNvPr>
            <xdr:cNvSpPr/>
          </xdr:nvSpPr>
          <xdr:spPr>
            <a:xfrm>
              <a:off x="15801564" y="2763295"/>
              <a:ext cx="1973036" cy="2177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1AA32297-D890-B0D8-94CC-E486E31BF3BD}"/>
                </a:ext>
              </a:extLst>
            </xdr:cNvPr>
            <xdr:cNvSpPr/>
          </xdr:nvSpPr>
          <xdr:spPr>
            <a:xfrm>
              <a:off x="17760993" y="2559188"/>
              <a:ext cx="2109108" cy="40821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4" name="グループ化 43">
            <a:extLst>
              <a:ext uri="{FF2B5EF4-FFF2-40B4-BE49-F238E27FC236}">
                <a16:creationId xmlns:a16="http://schemas.microsoft.com/office/drawing/2014/main" id="{82ECA8F1-9EEC-CDA7-7E29-42A22B464210}"/>
              </a:ext>
            </a:extLst>
          </xdr:cNvPr>
          <xdr:cNvGrpSpPr/>
        </xdr:nvGrpSpPr>
        <xdr:grpSpPr>
          <a:xfrm>
            <a:off x="5660832" y="4653643"/>
            <a:ext cx="8369760" cy="2857500"/>
            <a:chOff x="13593535" y="4953001"/>
            <a:chExt cx="8369587" cy="2857500"/>
          </a:xfrm>
        </xdr:grpSpPr>
        <xdr:pic>
          <xdr:nvPicPr>
            <xdr:cNvPr id="9" name="図 8">
              <a:extLst>
                <a:ext uri="{FF2B5EF4-FFF2-40B4-BE49-F238E27FC236}">
                  <a16:creationId xmlns:a16="http://schemas.microsoft.com/office/drawing/2014/main" id="{A10774E6-15E0-DD6F-6CB8-8AFC7C6533FD}"/>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80" t="5166" b="40592"/>
            <a:stretch/>
          </xdr:blipFill>
          <xdr:spPr>
            <a:xfrm>
              <a:off x="13593535" y="4953001"/>
              <a:ext cx="8369587" cy="2857500"/>
            </a:xfrm>
            <a:prstGeom prst="rect">
              <a:avLst/>
            </a:prstGeom>
            <a:effectLst>
              <a:outerShdw blurRad="50800" dist="38100" dir="2700000" algn="tl" rotWithShape="0">
                <a:prstClr val="black">
                  <a:alpha val="40000"/>
                </a:prstClr>
              </a:outerShdw>
            </a:effectLst>
          </xdr:spPr>
        </xdr:pic>
        <xdr:sp macro="" textlink="">
          <xdr:nvSpPr>
            <xdr:cNvPr id="29" name="四角形: 角を丸くする 28">
              <a:extLst>
                <a:ext uri="{FF2B5EF4-FFF2-40B4-BE49-F238E27FC236}">
                  <a16:creationId xmlns:a16="http://schemas.microsoft.com/office/drawing/2014/main" id="{0F629247-E1D6-4F2A-8F93-052D0B0B0223}"/>
                </a:ext>
              </a:extLst>
            </xdr:cNvPr>
            <xdr:cNvSpPr/>
          </xdr:nvSpPr>
          <xdr:spPr>
            <a:xfrm>
              <a:off x="16777606" y="5823858"/>
              <a:ext cx="1891394" cy="42182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四角形: 角を丸くする 35">
              <a:extLst>
                <a:ext uri="{FF2B5EF4-FFF2-40B4-BE49-F238E27FC236}">
                  <a16:creationId xmlns:a16="http://schemas.microsoft.com/office/drawing/2014/main" id="{7498641E-C8DA-7FCD-28CD-4F533B2CB902}"/>
                </a:ext>
              </a:extLst>
            </xdr:cNvPr>
            <xdr:cNvSpPr/>
          </xdr:nvSpPr>
          <xdr:spPr>
            <a:xfrm>
              <a:off x="16777606" y="6861142"/>
              <a:ext cx="1891394" cy="42051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四角形: 角を丸くする 40">
              <a:extLst>
                <a:ext uri="{FF2B5EF4-FFF2-40B4-BE49-F238E27FC236}">
                  <a16:creationId xmlns:a16="http://schemas.microsoft.com/office/drawing/2014/main" id="{FFDF4176-47F1-E920-C421-84CFA1525B42}"/>
                </a:ext>
              </a:extLst>
            </xdr:cNvPr>
            <xdr:cNvSpPr/>
          </xdr:nvSpPr>
          <xdr:spPr>
            <a:xfrm>
              <a:off x="18655393" y="5823858"/>
              <a:ext cx="2041071" cy="2177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四角形: 角を丸くする 42">
              <a:extLst>
                <a:ext uri="{FF2B5EF4-FFF2-40B4-BE49-F238E27FC236}">
                  <a16:creationId xmlns:a16="http://schemas.microsoft.com/office/drawing/2014/main" id="{4F758121-2FA0-6C71-6B92-EAEC2071961A}"/>
                </a:ext>
              </a:extLst>
            </xdr:cNvPr>
            <xdr:cNvSpPr/>
          </xdr:nvSpPr>
          <xdr:spPr>
            <a:xfrm>
              <a:off x="18655393" y="6861142"/>
              <a:ext cx="2041071" cy="2177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7" name="四角形: 角を丸くする 46">
            <a:extLst>
              <a:ext uri="{FF2B5EF4-FFF2-40B4-BE49-F238E27FC236}">
                <a16:creationId xmlns:a16="http://schemas.microsoft.com/office/drawing/2014/main" id="{192A6092-399E-D928-304C-C85ADDED27A6}"/>
              </a:ext>
            </a:extLst>
          </xdr:cNvPr>
          <xdr:cNvSpPr>
            <a:spLocks noChangeAspect="1"/>
          </xdr:cNvSpPr>
        </xdr:nvSpPr>
        <xdr:spPr>
          <a:xfrm>
            <a:off x="9191921" y="3238999"/>
            <a:ext cx="310857"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48" name="四角形: 角を丸くする 47">
            <a:extLst>
              <a:ext uri="{FF2B5EF4-FFF2-40B4-BE49-F238E27FC236}">
                <a16:creationId xmlns:a16="http://schemas.microsoft.com/office/drawing/2014/main" id="{60C3FD8A-BBE8-2A4E-267C-A34317F5D2BF}"/>
              </a:ext>
            </a:extLst>
          </xdr:cNvPr>
          <xdr:cNvSpPr>
            <a:spLocks noChangeAspect="1"/>
          </xdr:cNvSpPr>
        </xdr:nvSpPr>
        <xdr:spPr>
          <a:xfrm>
            <a:off x="9089518" y="3823753"/>
            <a:ext cx="309496"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49" name="四角形: 角を丸くする 48">
            <a:extLst>
              <a:ext uri="{FF2B5EF4-FFF2-40B4-BE49-F238E27FC236}">
                <a16:creationId xmlns:a16="http://schemas.microsoft.com/office/drawing/2014/main" id="{192E27CC-A9A3-5130-E6FA-2F40F99635E0}"/>
              </a:ext>
            </a:extLst>
          </xdr:cNvPr>
          <xdr:cNvSpPr>
            <a:spLocks noChangeAspect="1"/>
          </xdr:cNvSpPr>
        </xdr:nvSpPr>
        <xdr:spPr>
          <a:xfrm>
            <a:off x="14293095" y="3415065"/>
            <a:ext cx="309496" cy="30271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53" name="四角形: 角を丸くする 52">
            <a:extLst>
              <a:ext uri="{FF2B5EF4-FFF2-40B4-BE49-F238E27FC236}">
                <a16:creationId xmlns:a16="http://schemas.microsoft.com/office/drawing/2014/main" id="{03B4DB6A-FE90-B4B2-1963-15DFA51163B0}"/>
              </a:ext>
            </a:extLst>
          </xdr:cNvPr>
          <xdr:cNvSpPr>
            <a:spLocks noChangeAspect="1"/>
          </xdr:cNvSpPr>
        </xdr:nvSpPr>
        <xdr:spPr>
          <a:xfrm>
            <a:off x="8927699" y="5582681"/>
            <a:ext cx="310857"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56" name="四角形: 角を丸くする 55">
            <a:extLst>
              <a:ext uri="{FF2B5EF4-FFF2-40B4-BE49-F238E27FC236}">
                <a16:creationId xmlns:a16="http://schemas.microsoft.com/office/drawing/2014/main" id="{E48D3061-C2F2-4D5A-3538-A15877F2E9C3}"/>
              </a:ext>
            </a:extLst>
          </xdr:cNvPr>
          <xdr:cNvSpPr>
            <a:spLocks noChangeAspect="1"/>
          </xdr:cNvSpPr>
        </xdr:nvSpPr>
        <xdr:spPr>
          <a:xfrm>
            <a:off x="8930741" y="6624123"/>
            <a:ext cx="308475"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xnSp macro="">
        <xdr:nvCxnSpPr>
          <xdr:cNvPr id="73" name="コネクタ: カギ線 72">
            <a:extLst>
              <a:ext uri="{FF2B5EF4-FFF2-40B4-BE49-F238E27FC236}">
                <a16:creationId xmlns:a16="http://schemas.microsoft.com/office/drawing/2014/main" id="{4FF45F64-D81F-02A0-A151-1D6D6C5A5BE2}"/>
              </a:ext>
            </a:extLst>
          </xdr:cNvPr>
          <xdr:cNvCxnSpPr>
            <a:cxnSpLocks/>
            <a:stCxn id="103" idx="2"/>
            <a:endCxn id="43" idx="3"/>
          </xdr:cNvCxnSpPr>
        </xdr:nvCxnSpPr>
        <xdr:spPr>
          <a:xfrm rot="5400000">
            <a:off x="13469180" y="5691977"/>
            <a:ext cx="273392" cy="1683935"/>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コネクタ: カギ線 82">
            <a:extLst>
              <a:ext uri="{FF2B5EF4-FFF2-40B4-BE49-F238E27FC236}">
                <a16:creationId xmlns:a16="http://schemas.microsoft.com/office/drawing/2014/main" id="{AE008314-8A7B-A6C6-A0E4-65AB5B84D48A}"/>
              </a:ext>
            </a:extLst>
          </xdr:cNvPr>
          <xdr:cNvCxnSpPr>
            <a:cxnSpLocks/>
            <a:stCxn id="102" idx="2"/>
            <a:endCxn id="41" idx="3"/>
          </xdr:cNvCxnSpPr>
        </xdr:nvCxnSpPr>
        <xdr:spPr>
          <a:xfrm rot="5400000">
            <a:off x="13532781" y="4718295"/>
            <a:ext cx="146322" cy="1683802"/>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四角形: 角を丸くする 101">
            <a:extLst>
              <a:ext uri="{FF2B5EF4-FFF2-40B4-BE49-F238E27FC236}">
                <a16:creationId xmlns:a16="http://schemas.microsoft.com/office/drawing/2014/main" id="{15CD2EEE-FA20-4D82-82D3-2EA04DAC2E99}"/>
              </a:ext>
            </a:extLst>
          </xdr:cNvPr>
          <xdr:cNvSpPr>
            <a:spLocks noChangeAspect="1"/>
          </xdr:cNvSpPr>
        </xdr:nvSpPr>
        <xdr:spPr>
          <a:xfrm>
            <a:off x="14291811" y="5184320"/>
            <a:ext cx="312064"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03" name="四角形: 角を丸くする 102">
            <a:extLst>
              <a:ext uri="{FF2B5EF4-FFF2-40B4-BE49-F238E27FC236}">
                <a16:creationId xmlns:a16="http://schemas.microsoft.com/office/drawing/2014/main" id="{31BB0554-CD07-4BCA-96B0-AF33946A84F6}"/>
              </a:ext>
            </a:extLst>
          </xdr:cNvPr>
          <xdr:cNvSpPr>
            <a:spLocks noChangeAspect="1"/>
          </xdr:cNvSpPr>
        </xdr:nvSpPr>
        <xdr:spPr>
          <a:xfrm>
            <a:off x="14294286" y="6094534"/>
            <a:ext cx="307114"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cxnSp macro="">
        <xdr:nvCxnSpPr>
          <xdr:cNvPr id="111" name="コネクタ: カギ線 110">
            <a:extLst>
              <a:ext uri="{FF2B5EF4-FFF2-40B4-BE49-F238E27FC236}">
                <a16:creationId xmlns:a16="http://schemas.microsoft.com/office/drawing/2014/main" id="{B80D6B5E-2872-FBA7-ACEF-D3B6FBEC3F90}"/>
              </a:ext>
            </a:extLst>
          </xdr:cNvPr>
          <xdr:cNvCxnSpPr>
            <a:cxnSpLocks/>
            <a:stCxn id="49" idx="2"/>
            <a:endCxn id="12" idx="3"/>
          </xdr:cNvCxnSpPr>
        </xdr:nvCxnSpPr>
        <xdr:spPr>
          <a:xfrm rot="5400000">
            <a:off x="14016668" y="3434297"/>
            <a:ext cx="147695" cy="714657"/>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5" name="正方形/長方形 184">
            <a:extLst>
              <a:ext uri="{FF2B5EF4-FFF2-40B4-BE49-F238E27FC236}">
                <a16:creationId xmlns:a16="http://schemas.microsoft.com/office/drawing/2014/main" id="{5D972E05-AA93-4E1C-1D62-483E63EFB9AE}"/>
              </a:ext>
            </a:extLst>
          </xdr:cNvPr>
          <xdr:cNvSpPr/>
        </xdr:nvSpPr>
        <xdr:spPr>
          <a:xfrm>
            <a:off x="5619751" y="1238248"/>
            <a:ext cx="8387518" cy="3181979"/>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正方形/長方形 127">
            <a:extLst>
              <a:ext uri="{FF2B5EF4-FFF2-40B4-BE49-F238E27FC236}">
                <a16:creationId xmlns:a16="http://schemas.microsoft.com/office/drawing/2014/main" id="{92E46410-0AD2-FF6F-1E5D-5EEEEB3EA8AF}"/>
              </a:ext>
            </a:extLst>
          </xdr:cNvPr>
          <xdr:cNvSpPr/>
        </xdr:nvSpPr>
        <xdr:spPr>
          <a:xfrm>
            <a:off x="5619751" y="4653642"/>
            <a:ext cx="8409638" cy="2871108"/>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1" name="コネクタ: カギ線 220">
            <a:extLst>
              <a:ext uri="{FF2B5EF4-FFF2-40B4-BE49-F238E27FC236}">
                <a16:creationId xmlns:a16="http://schemas.microsoft.com/office/drawing/2014/main" id="{591D57C7-CBF1-40F9-A07F-249778EBBD88}"/>
              </a:ext>
            </a:extLst>
          </xdr:cNvPr>
          <xdr:cNvCxnSpPr>
            <a:cxnSpLocks/>
            <a:stCxn id="47" idx="2"/>
            <a:endCxn id="10" idx="1"/>
          </xdr:cNvCxnSpPr>
        </xdr:nvCxnSpPr>
        <xdr:spPr>
          <a:xfrm rot="16200000" flipH="1">
            <a:off x="9392070" y="3497673"/>
            <a:ext cx="228510" cy="316592"/>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2" name="コネクタ: カギ線 221">
            <a:extLst>
              <a:ext uri="{FF2B5EF4-FFF2-40B4-BE49-F238E27FC236}">
                <a16:creationId xmlns:a16="http://schemas.microsoft.com/office/drawing/2014/main" id="{B452B277-38F5-4A44-A517-BDF917FD8DDC}"/>
              </a:ext>
            </a:extLst>
          </xdr:cNvPr>
          <xdr:cNvCxnSpPr>
            <a:cxnSpLocks/>
            <a:stCxn id="48" idx="3"/>
            <a:endCxn id="11" idx="1"/>
          </xdr:cNvCxnSpPr>
        </xdr:nvCxnSpPr>
        <xdr:spPr>
          <a:xfrm flipV="1">
            <a:off x="9399014" y="3974331"/>
            <a:ext cx="265608" cy="780"/>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9</xdr:col>
      <xdr:colOff>33338</xdr:colOff>
      <xdr:row>42</xdr:row>
      <xdr:rowOff>171448</xdr:rowOff>
    </xdr:from>
    <xdr:to>
      <xdr:col>28</xdr:col>
      <xdr:colOff>102563</xdr:colOff>
      <xdr:row>59</xdr:row>
      <xdr:rowOff>27771</xdr:rowOff>
    </xdr:to>
    <xdr:pic>
      <xdr:nvPicPr>
        <xdr:cNvPr id="3" name="図 2">
          <a:extLst>
            <a:ext uri="{FF2B5EF4-FFF2-40B4-BE49-F238E27FC236}">
              <a16:creationId xmlns:a16="http://schemas.microsoft.com/office/drawing/2014/main" id="{4A835F93-CE21-4B9E-9AA5-FEAD1983457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902" r="1406"/>
        <a:stretch/>
      </xdr:blipFill>
      <xdr:spPr>
        <a:xfrm>
          <a:off x="2090738" y="13201648"/>
          <a:ext cx="4412625" cy="5037923"/>
        </a:xfrm>
        <a:prstGeom prst="rect">
          <a:avLst/>
        </a:prstGeom>
        <a:ln>
          <a:solidFill>
            <a:schemeClr val="tx1">
              <a:lumMod val="50000"/>
              <a:lumOff val="50000"/>
            </a:schemeClr>
          </a:solidFill>
        </a:ln>
      </xdr:spPr>
    </xdr:pic>
    <xdr:clientData/>
  </xdr:twoCellAnchor>
  <xdr:twoCellAnchor editAs="oneCell">
    <xdr:from>
      <xdr:col>9</xdr:col>
      <xdr:colOff>79562</xdr:colOff>
      <xdr:row>62</xdr:row>
      <xdr:rowOff>62345</xdr:rowOff>
    </xdr:from>
    <xdr:to>
      <xdr:col>28</xdr:col>
      <xdr:colOff>58714</xdr:colOff>
      <xdr:row>78</xdr:row>
      <xdr:rowOff>281827</xdr:rowOff>
    </xdr:to>
    <xdr:pic>
      <xdr:nvPicPr>
        <xdr:cNvPr id="8" name="図 7">
          <a:extLst>
            <a:ext uri="{FF2B5EF4-FFF2-40B4-BE49-F238E27FC236}">
              <a16:creationId xmlns:a16="http://schemas.microsoft.com/office/drawing/2014/main" id="{8D9FAFD2-2FA8-41E5-9C6A-E9E6B8DDC1A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36962" y="19188545"/>
          <a:ext cx="4322552" cy="5096282"/>
        </a:xfrm>
        <a:prstGeom prst="rect">
          <a:avLst/>
        </a:prstGeom>
        <a:ln>
          <a:solidFill>
            <a:schemeClr val="tx1">
              <a:lumMod val="50000"/>
              <a:lumOff val="50000"/>
            </a:schemeClr>
          </a:solidFill>
        </a:ln>
      </xdr:spPr>
    </xdr:pic>
    <xdr:clientData/>
  </xdr:twoCellAnchor>
  <xdr:twoCellAnchor editAs="oneCell">
    <xdr:from>
      <xdr:col>9</xdr:col>
      <xdr:colOff>154080</xdr:colOff>
      <xdr:row>33</xdr:row>
      <xdr:rowOff>23814</xdr:rowOff>
    </xdr:from>
    <xdr:to>
      <xdr:col>34</xdr:col>
      <xdr:colOff>93768</xdr:colOff>
      <xdr:row>40</xdr:row>
      <xdr:rowOff>214314</xdr:rowOff>
    </xdr:to>
    <xdr:pic>
      <xdr:nvPicPr>
        <xdr:cNvPr id="21" name="図 20">
          <a:extLst>
            <a:ext uri="{FF2B5EF4-FFF2-40B4-BE49-F238E27FC236}">
              <a16:creationId xmlns:a16="http://schemas.microsoft.com/office/drawing/2014/main" id="{1607EAF4-771E-4C7C-BC09-BFBE54C3C391}"/>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25445"/>
        <a:stretch/>
      </xdr:blipFill>
      <xdr:spPr>
        <a:xfrm>
          <a:off x="2082893" y="9691689"/>
          <a:ext cx="5297500" cy="2190750"/>
        </a:xfrm>
        <a:prstGeom prst="rect">
          <a:avLst/>
        </a:prstGeom>
        <a:ln>
          <a:solidFill>
            <a:schemeClr val="tx1">
              <a:lumMod val="50000"/>
              <a:lumOff val="50000"/>
            </a:schemeClr>
          </a:solidFill>
        </a:ln>
      </xdr:spPr>
    </xdr:pic>
    <xdr:clientData/>
  </xdr:twoCellAnchor>
  <xdr:twoCellAnchor>
    <xdr:from>
      <xdr:col>32</xdr:col>
      <xdr:colOff>27127</xdr:colOff>
      <xdr:row>62</xdr:row>
      <xdr:rowOff>171071</xdr:rowOff>
    </xdr:from>
    <xdr:to>
      <xdr:col>69</xdr:col>
      <xdr:colOff>10979</xdr:colOff>
      <xdr:row>80</xdr:row>
      <xdr:rowOff>179676</xdr:rowOff>
    </xdr:to>
    <xdr:grpSp>
      <xdr:nvGrpSpPr>
        <xdr:cNvPr id="232" name="グループ化 231">
          <a:extLst>
            <a:ext uri="{FF2B5EF4-FFF2-40B4-BE49-F238E27FC236}">
              <a16:creationId xmlns:a16="http://schemas.microsoft.com/office/drawing/2014/main" id="{F175A3D0-6153-5068-FEA8-F3B264B22099}"/>
            </a:ext>
          </a:extLst>
        </xdr:cNvPr>
        <xdr:cNvGrpSpPr/>
      </xdr:nvGrpSpPr>
      <xdr:grpSpPr>
        <a:xfrm>
          <a:off x="6993984" y="18118892"/>
          <a:ext cx="8039281" cy="5152105"/>
          <a:chOff x="6885127" y="15445707"/>
          <a:chExt cx="7913415" cy="5152105"/>
        </a:xfrm>
      </xdr:grpSpPr>
      <xdr:sp macro="" textlink="">
        <xdr:nvSpPr>
          <xdr:cNvPr id="229" name="正方形/長方形 228">
            <a:extLst>
              <a:ext uri="{FF2B5EF4-FFF2-40B4-BE49-F238E27FC236}">
                <a16:creationId xmlns:a16="http://schemas.microsoft.com/office/drawing/2014/main" id="{584A6827-379C-7500-7069-705CD23ECA34}"/>
              </a:ext>
            </a:extLst>
          </xdr:cNvPr>
          <xdr:cNvSpPr/>
        </xdr:nvSpPr>
        <xdr:spPr>
          <a:xfrm>
            <a:off x="6885127" y="15445707"/>
            <a:ext cx="7913415" cy="5152105"/>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5" name="図 224">
            <a:extLst>
              <a:ext uri="{FF2B5EF4-FFF2-40B4-BE49-F238E27FC236}">
                <a16:creationId xmlns:a16="http://schemas.microsoft.com/office/drawing/2014/main" id="{FC20B73F-3719-4890-8542-1D3048A2611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953445" y="15591770"/>
            <a:ext cx="7842395" cy="4911288"/>
          </a:xfrm>
          <a:prstGeom prst="rect">
            <a:avLst/>
          </a:prstGeom>
        </xdr:spPr>
      </xdr:pic>
    </xdr:grpSp>
    <xdr:clientData/>
  </xdr:twoCellAnchor>
  <xdr:twoCellAnchor>
    <xdr:from>
      <xdr:col>32</xdr:col>
      <xdr:colOff>27127</xdr:colOff>
      <xdr:row>42</xdr:row>
      <xdr:rowOff>62832</xdr:rowOff>
    </xdr:from>
    <xdr:to>
      <xdr:col>69</xdr:col>
      <xdr:colOff>10979</xdr:colOff>
      <xdr:row>60</xdr:row>
      <xdr:rowOff>47625</xdr:rowOff>
    </xdr:to>
    <xdr:grpSp>
      <xdr:nvGrpSpPr>
        <xdr:cNvPr id="236" name="グループ化 235">
          <a:extLst>
            <a:ext uri="{FF2B5EF4-FFF2-40B4-BE49-F238E27FC236}">
              <a16:creationId xmlns:a16="http://schemas.microsoft.com/office/drawing/2014/main" id="{E2439F7F-9CE1-585C-7D66-88870EBCEFC0}"/>
            </a:ext>
          </a:extLst>
        </xdr:cNvPr>
        <xdr:cNvGrpSpPr/>
      </xdr:nvGrpSpPr>
      <xdr:grpSpPr>
        <a:xfrm>
          <a:off x="6993984" y="12295653"/>
          <a:ext cx="8039281" cy="5128293"/>
          <a:chOff x="7231491" y="12843650"/>
          <a:chExt cx="8313897" cy="5284157"/>
        </a:xfrm>
      </xdr:grpSpPr>
      <xdr:sp macro="" textlink="">
        <xdr:nvSpPr>
          <xdr:cNvPr id="226" name="正方形/長方形 225">
            <a:extLst>
              <a:ext uri="{FF2B5EF4-FFF2-40B4-BE49-F238E27FC236}">
                <a16:creationId xmlns:a16="http://schemas.microsoft.com/office/drawing/2014/main" id="{2728803D-24A1-97B3-3E3C-FD94CEB552FC}"/>
              </a:ext>
            </a:extLst>
          </xdr:cNvPr>
          <xdr:cNvSpPr/>
        </xdr:nvSpPr>
        <xdr:spPr>
          <a:xfrm>
            <a:off x="7231491" y="12843650"/>
            <a:ext cx="8313897" cy="5284157"/>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35" name="図 234">
            <a:extLst>
              <a:ext uri="{FF2B5EF4-FFF2-40B4-BE49-F238E27FC236}">
                <a16:creationId xmlns:a16="http://schemas.microsoft.com/office/drawing/2014/main" id="{DFE3452E-0011-BA8D-12A2-14E8C55243B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328189" y="12932352"/>
            <a:ext cx="8105746" cy="4939146"/>
          </a:xfrm>
          <a:prstGeom prst="rect">
            <a:avLst/>
          </a:prstGeom>
        </xdr:spPr>
      </xdr:pic>
    </xdr:grpSp>
    <xdr:clientData/>
  </xdr:twoCellAnchor>
  <xdr:twoCellAnchor>
    <xdr:from>
      <xdr:col>32</xdr:col>
      <xdr:colOff>47626</xdr:colOff>
      <xdr:row>81</xdr:row>
      <xdr:rowOff>40205</xdr:rowOff>
    </xdr:from>
    <xdr:to>
      <xdr:col>69</xdr:col>
      <xdr:colOff>31478</xdr:colOff>
      <xdr:row>92</xdr:row>
      <xdr:rowOff>60614</xdr:rowOff>
    </xdr:to>
    <xdr:grpSp>
      <xdr:nvGrpSpPr>
        <xdr:cNvPr id="240" name="グループ化 239">
          <a:extLst>
            <a:ext uri="{FF2B5EF4-FFF2-40B4-BE49-F238E27FC236}">
              <a16:creationId xmlns:a16="http://schemas.microsoft.com/office/drawing/2014/main" id="{336153BA-4382-34D1-7860-7C4F13C5AE6E}"/>
            </a:ext>
          </a:extLst>
        </xdr:cNvPr>
        <xdr:cNvGrpSpPr/>
      </xdr:nvGrpSpPr>
      <xdr:grpSpPr>
        <a:xfrm>
          <a:off x="7014483" y="23417276"/>
          <a:ext cx="8039281" cy="3163659"/>
          <a:chOff x="7014483" y="23166162"/>
          <a:chExt cx="8039281" cy="3163659"/>
        </a:xfrm>
      </xdr:grpSpPr>
      <xdr:sp macro="" textlink="">
        <xdr:nvSpPr>
          <xdr:cNvPr id="239" name="正方形/長方形 238">
            <a:extLst>
              <a:ext uri="{FF2B5EF4-FFF2-40B4-BE49-F238E27FC236}">
                <a16:creationId xmlns:a16="http://schemas.microsoft.com/office/drawing/2014/main" id="{8D3F9FB8-7792-461B-8888-AF20D883A7E5}"/>
              </a:ext>
            </a:extLst>
          </xdr:cNvPr>
          <xdr:cNvSpPr/>
        </xdr:nvSpPr>
        <xdr:spPr>
          <a:xfrm>
            <a:off x="7014483" y="23166162"/>
            <a:ext cx="8039281" cy="3163659"/>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38" name="図 237">
            <a:extLst>
              <a:ext uri="{FF2B5EF4-FFF2-40B4-BE49-F238E27FC236}">
                <a16:creationId xmlns:a16="http://schemas.microsoft.com/office/drawing/2014/main" id="{BBB18270-B70F-E226-63BD-04C3BBA6349F}"/>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4051" r="1201" b="3493"/>
          <a:stretch/>
        </xdr:blipFill>
        <xdr:spPr>
          <a:xfrm>
            <a:off x="7130143" y="23254607"/>
            <a:ext cx="7837714" cy="2857500"/>
          </a:xfrm>
          <a:prstGeom prst="rect">
            <a:avLst/>
          </a:prstGeom>
        </xdr:spPr>
      </xdr:pic>
    </xdr:grpSp>
    <xdr:clientData/>
  </xdr:twoCellAnchor>
  <xdr:twoCellAnchor>
    <xdr:from>
      <xdr:col>3</xdr:col>
      <xdr:colOff>23811</xdr:colOff>
      <xdr:row>61</xdr:row>
      <xdr:rowOff>119062</xdr:rowOff>
    </xdr:from>
    <xdr:to>
      <xdr:col>6</xdr:col>
      <xdr:colOff>47625</xdr:colOff>
      <xdr:row>92</xdr:row>
      <xdr:rowOff>190500</xdr:rowOff>
    </xdr:to>
    <xdr:sp macro="" textlink="">
      <xdr:nvSpPr>
        <xdr:cNvPr id="241" name="四角形: 角を丸くする 240">
          <a:extLst>
            <a:ext uri="{FF2B5EF4-FFF2-40B4-BE49-F238E27FC236}">
              <a16:creationId xmlns:a16="http://schemas.microsoft.com/office/drawing/2014/main" id="{625298F0-8A31-33CD-26DA-B6F42A1F8095}"/>
            </a:ext>
          </a:extLst>
        </xdr:cNvPr>
        <xdr:cNvSpPr/>
      </xdr:nvSpPr>
      <xdr:spPr>
        <a:xfrm>
          <a:off x="666749" y="17787937"/>
          <a:ext cx="666751" cy="8929688"/>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再エネ設置</a:t>
          </a:r>
          <a:r>
            <a:rPr kumimoji="1" lang="ja-JP" altLang="en-US" sz="1800" b="1">
              <a:solidFill>
                <a:srgbClr val="FF0000"/>
              </a:solidFill>
              <a:latin typeface="メイリオ" panose="020B0604030504040204" pitchFamily="50" charset="-128"/>
              <a:ea typeface="メイリオ" panose="020B0604030504040204" pitchFamily="50" charset="-128"/>
            </a:rPr>
            <a:t>あり</a:t>
          </a:r>
        </a:p>
      </xdr:txBody>
    </xdr:sp>
    <xdr:clientData/>
  </xdr:twoCellAnchor>
  <xdr:twoCellAnchor>
    <xdr:from>
      <xdr:col>3</xdr:col>
      <xdr:colOff>23811</xdr:colOff>
      <xdr:row>31</xdr:row>
      <xdr:rowOff>261936</xdr:rowOff>
    </xdr:from>
    <xdr:to>
      <xdr:col>6</xdr:col>
      <xdr:colOff>47625</xdr:colOff>
      <xdr:row>60</xdr:row>
      <xdr:rowOff>71437</xdr:rowOff>
    </xdr:to>
    <xdr:sp macro="" textlink="">
      <xdr:nvSpPr>
        <xdr:cNvPr id="242" name="四角形: 角を丸くする 241">
          <a:extLst>
            <a:ext uri="{FF2B5EF4-FFF2-40B4-BE49-F238E27FC236}">
              <a16:creationId xmlns:a16="http://schemas.microsoft.com/office/drawing/2014/main" id="{289589DC-2E99-A9A8-7A87-819B08ED5C44}"/>
            </a:ext>
          </a:extLst>
        </xdr:cNvPr>
        <xdr:cNvSpPr/>
      </xdr:nvSpPr>
      <xdr:spPr>
        <a:xfrm>
          <a:off x="666749" y="9358311"/>
          <a:ext cx="666751" cy="8096251"/>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（全住戸）再エネ設置</a:t>
          </a:r>
          <a:r>
            <a:rPr kumimoji="1" lang="ja-JP" altLang="en-US" sz="1800" b="1">
              <a:solidFill>
                <a:srgbClr val="FF0000"/>
              </a:solidFill>
              <a:latin typeface="メイリオ" panose="020B0604030504040204" pitchFamily="50" charset="-128"/>
              <a:ea typeface="メイリオ" panose="020B0604030504040204" pitchFamily="50" charset="-128"/>
            </a:rPr>
            <a:t>なし</a:t>
          </a:r>
        </a:p>
      </xdr:txBody>
    </xdr:sp>
    <xdr:clientData/>
  </xdr:twoCellAnchor>
  <xdr:twoCellAnchor>
    <xdr:from>
      <xdr:col>10</xdr:col>
      <xdr:colOff>81644</xdr:colOff>
      <xdr:row>44</xdr:row>
      <xdr:rowOff>34320</xdr:rowOff>
    </xdr:from>
    <xdr:to>
      <xdr:col>13</xdr:col>
      <xdr:colOff>27215</xdr:colOff>
      <xdr:row>56</xdr:row>
      <xdr:rowOff>114300</xdr:rowOff>
    </xdr:to>
    <xdr:sp macro="" textlink="">
      <xdr:nvSpPr>
        <xdr:cNvPr id="243" name="四角形: 角を丸くする 242">
          <a:extLst>
            <a:ext uri="{FF2B5EF4-FFF2-40B4-BE49-F238E27FC236}">
              <a16:creationId xmlns:a16="http://schemas.microsoft.com/office/drawing/2014/main" id="{FCF8AD8E-C07E-455F-8514-31EF148DF2AA}"/>
            </a:ext>
          </a:extLst>
        </xdr:cNvPr>
        <xdr:cNvSpPr/>
      </xdr:nvSpPr>
      <xdr:spPr>
        <a:xfrm>
          <a:off x="2272394" y="12835920"/>
          <a:ext cx="602796" cy="3508980"/>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12347</xdr:colOff>
      <xdr:row>42</xdr:row>
      <xdr:rowOff>241727</xdr:rowOff>
    </xdr:from>
    <xdr:to>
      <xdr:col>12</xdr:col>
      <xdr:colOff>110521</xdr:colOff>
      <xdr:row>43</xdr:row>
      <xdr:rowOff>258233</xdr:rowOff>
    </xdr:to>
    <xdr:sp macro="" textlink="">
      <xdr:nvSpPr>
        <xdr:cNvPr id="245" name="四角形: 角を丸くする 244">
          <a:extLst>
            <a:ext uri="{FF2B5EF4-FFF2-40B4-BE49-F238E27FC236}">
              <a16:creationId xmlns:a16="http://schemas.microsoft.com/office/drawing/2014/main" id="{CB0F0C9B-93A4-4457-B577-E9A5B65A7310}"/>
            </a:ext>
          </a:extLst>
        </xdr:cNvPr>
        <xdr:cNvSpPr/>
      </xdr:nvSpPr>
      <xdr:spPr>
        <a:xfrm>
          <a:off x="2477641" y="12702668"/>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13</xdr:col>
      <xdr:colOff>24494</xdr:colOff>
      <xdr:row>44</xdr:row>
      <xdr:rowOff>34320</xdr:rowOff>
    </xdr:from>
    <xdr:to>
      <xdr:col>15</xdr:col>
      <xdr:colOff>180975</xdr:colOff>
      <xdr:row>56</xdr:row>
      <xdr:rowOff>114300</xdr:rowOff>
    </xdr:to>
    <xdr:sp macro="" textlink="">
      <xdr:nvSpPr>
        <xdr:cNvPr id="246" name="四角形: 角を丸くする 245">
          <a:extLst>
            <a:ext uri="{FF2B5EF4-FFF2-40B4-BE49-F238E27FC236}">
              <a16:creationId xmlns:a16="http://schemas.microsoft.com/office/drawing/2014/main" id="{9F1DF792-DBF9-F56A-C061-7147A3087CB8}"/>
            </a:ext>
          </a:extLst>
        </xdr:cNvPr>
        <xdr:cNvSpPr/>
      </xdr:nvSpPr>
      <xdr:spPr>
        <a:xfrm>
          <a:off x="2872469" y="12835920"/>
          <a:ext cx="594631" cy="3508980"/>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91169</xdr:colOff>
      <xdr:row>44</xdr:row>
      <xdr:rowOff>34320</xdr:rowOff>
    </xdr:from>
    <xdr:to>
      <xdr:col>21</xdr:col>
      <xdr:colOff>76200</xdr:colOff>
      <xdr:row>56</xdr:row>
      <xdr:rowOff>114300</xdr:rowOff>
    </xdr:to>
    <xdr:sp macro="" textlink="">
      <xdr:nvSpPr>
        <xdr:cNvPr id="247" name="四角形: 角を丸くする 246">
          <a:extLst>
            <a:ext uri="{FF2B5EF4-FFF2-40B4-BE49-F238E27FC236}">
              <a16:creationId xmlns:a16="http://schemas.microsoft.com/office/drawing/2014/main" id="{1E502390-DCBC-F3A7-E623-78E3FF23A908}"/>
            </a:ext>
          </a:extLst>
        </xdr:cNvPr>
        <xdr:cNvSpPr/>
      </xdr:nvSpPr>
      <xdr:spPr>
        <a:xfrm>
          <a:off x="4034519" y="12835920"/>
          <a:ext cx="642256" cy="3508980"/>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135612</xdr:colOff>
      <xdr:row>42</xdr:row>
      <xdr:rowOff>241727</xdr:rowOff>
    </xdr:from>
    <xdr:to>
      <xdr:col>15</xdr:col>
      <xdr:colOff>9668</xdr:colOff>
      <xdr:row>43</xdr:row>
      <xdr:rowOff>258233</xdr:rowOff>
    </xdr:to>
    <xdr:sp macro="" textlink="">
      <xdr:nvSpPr>
        <xdr:cNvPr id="248" name="四角形: 角を丸くする 247">
          <a:extLst>
            <a:ext uri="{FF2B5EF4-FFF2-40B4-BE49-F238E27FC236}">
              <a16:creationId xmlns:a16="http://schemas.microsoft.com/office/drawing/2014/main" id="{EB1D8F90-CABC-A2AE-7849-911788078026}"/>
            </a:ext>
          </a:extLst>
        </xdr:cNvPr>
        <xdr:cNvSpPr/>
      </xdr:nvSpPr>
      <xdr:spPr>
        <a:xfrm>
          <a:off x="3049141" y="12702668"/>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２</a:t>
          </a:r>
        </a:p>
      </xdr:txBody>
    </xdr:sp>
    <xdr:clientData/>
  </xdr:twoCellAnchor>
  <xdr:twoCellAnchor>
    <xdr:from>
      <xdr:col>19</xdr:col>
      <xdr:colOff>12347</xdr:colOff>
      <xdr:row>42</xdr:row>
      <xdr:rowOff>241727</xdr:rowOff>
    </xdr:from>
    <xdr:to>
      <xdr:col>20</xdr:col>
      <xdr:colOff>110521</xdr:colOff>
      <xdr:row>43</xdr:row>
      <xdr:rowOff>258233</xdr:rowOff>
    </xdr:to>
    <xdr:sp macro="" textlink="">
      <xdr:nvSpPr>
        <xdr:cNvPr id="249" name="四角形: 角を丸くする 248">
          <a:extLst>
            <a:ext uri="{FF2B5EF4-FFF2-40B4-BE49-F238E27FC236}">
              <a16:creationId xmlns:a16="http://schemas.microsoft.com/office/drawing/2014/main" id="{D65665B9-BF8D-CB83-D8E1-24D6BD5E4CCF}"/>
            </a:ext>
          </a:extLst>
        </xdr:cNvPr>
        <xdr:cNvSpPr/>
      </xdr:nvSpPr>
      <xdr:spPr>
        <a:xfrm>
          <a:off x="4270582" y="12702668"/>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43</xdr:col>
      <xdr:colOff>179900</xdr:colOff>
      <xdr:row>53</xdr:row>
      <xdr:rowOff>70923</xdr:rowOff>
    </xdr:from>
    <xdr:to>
      <xdr:col>62</xdr:col>
      <xdr:colOff>107674</xdr:colOff>
      <xdr:row>53</xdr:row>
      <xdr:rowOff>281608</xdr:rowOff>
    </xdr:to>
    <xdr:sp macro="" textlink="">
      <xdr:nvSpPr>
        <xdr:cNvPr id="250" name="四角形: 角を丸くする 249">
          <a:extLst>
            <a:ext uri="{FF2B5EF4-FFF2-40B4-BE49-F238E27FC236}">
              <a16:creationId xmlns:a16="http://schemas.microsoft.com/office/drawing/2014/main" id="{CBD9FD42-A0A7-4079-A87F-EAC3DF4CC8C8}"/>
            </a:ext>
          </a:extLst>
        </xdr:cNvPr>
        <xdr:cNvSpPr/>
      </xdr:nvSpPr>
      <xdr:spPr>
        <a:xfrm>
          <a:off x="9439857" y="15658793"/>
          <a:ext cx="4019382" cy="21068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192576</xdr:colOff>
      <xdr:row>56</xdr:row>
      <xdr:rowOff>3192</xdr:rowOff>
    </xdr:from>
    <xdr:to>
      <xdr:col>62</xdr:col>
      <xdr:colOff>111673</xdr:colOff>
      <xdr:row>56</xdr:row>
      <xdr:rowOff>216693</xdr:rowOff>
    </xdr:to>
    <xdr:sp macro="" textlink="">
      <xdr:nvSpPr>
        <xdr:cNvPr id="251" name="四角形: 角を丸くする 250">
          <a:extLst>
            <a:ext uri="{FF2B5EF4-FFF2-40B4-BE49-F238E27FC236}">
              <a16:creationId xmlns:a16="http://schemas.microsoft.com/office/drawing/2014/main" id="{1C3D972F-44B6-4C12-8325-2FE530BC96F2}"/>
            </a:ext>
          </a:extLst>
        </xdr:cNvPr>
        <xdr:cNvSpPr/>
      </xdr:nvSpPr>
      <xdr:spPr>
        <a:xfrm>
          <a:off x="9663998" y="16231411"/>
          <a:ext cx="4104144" cy="21350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115828</xdr:colOff>
      <xdr:row>56</xdr:row>
      <xdr:rowOff>5953</xdr:rowOff>
    </xdr:from>
    <xdr:to>
      <xdr:col>67</xdr:col>
      <xdr:colOff>161924</xdr:colOff>
      <xdr:row>57</xdr:row>
      <xdr:rowOff>136922</xdr:rowOff>
    </xdr:to>
    <xdr:sp macro="" textlink="">
      <xdr:nvSpPr>
        <xdr:cNvPr id="253" name="四角形: 角を丸くする 252">
          <a:extLst>
            <a:ext uri="{FF2B5EF4-FFF2-40B4-BE49-F238E27FC236}">
              <a16:creationId xmlns:a16="http://schemas.microsoft.com/office/drawing/2014/main" id="{1A53F852-99A0-4F11-AC4C-DEB55318B258}"/>
            </a:ext>
          </a:extLst>
        </xdr:cNvPr>
        <xdr:cNvSpPr/>
      </xdr:nvSpPr>
      <xdr:spPr>
        <a:xfrm>
          <a:off x="13772297" y="16234172"/>
          <a:ext cx="1147424" cy="416719"/>
        </a:xfrm>
        <a:prstGeom prst="roundRect">
          <a:avLst>
            <a:gd name="adj" fmla="val 1161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209833</xdr:colOff>
      <xdr:row>52</xdr:row>
      <xdr:rowOff>28195</xdr:rowOff>
    </xdr:from>
    <xdr:to>
      <xdr:col>42</xdr:col>
      <xdr:colOff>55436</xdr:colOff>
      <xdr:row>53</xdr:row>
      <xdr:rowOff>27928</xdr:rowOff>
    </xdr:to>
    <xdr:sp macro="" textlink="">
      <xdr:nvSpPr>
        <xdr:cNvPr id="254" name="四角形: 角を丸くする 253">
          <a:extLst>
            <a:ext uri="{FF2B5EF4-FFF2-40B4-BE49-F238E27FC236}">
              <a16:creationId xmlns:a16="http://schemas.microsoft.com/office/drawing/2014/main" id="{38CA6EC6-0E82-418A-9598-7BFDEEB701B9}"/>
            </a:ext>
          </a:extLst>
        </xdr:cNvPr>
        <xdr:cNvSpPr/>
      </xdr:nvSpPr>
      <xdr:spPr>
        <a:xfrm>
          <a:off x="9215288" y="15562604"/>
          <a:ext cx="295875" cy="29414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41</xdr:col>
      <xdr:colOff>21013</xdr:colOff>
      <xdr:row>54</xdr:row>
      <xdr:rowOff>236512</xdr:rowOff>
    </xdr:from>
    <xdr:to>
      <xdr:col>42</xdr:col>
      <xdr:colOff>90734</xdr:colOff>
      <xdr:row>55</xdr:row>
      <xdr:rowOff>236244</xdr:rowOff>
    </xdr:to>
    <xdr:sp macro="" textlink="">
      <xdr:nvSpPr>
        <xdr:cNvPr id="255" name="四角形: 角を丸くする 254">
          <a:extLst>
            <a:ext uri="{FF2B5EF4-FFF2-40B4-BE49-F238E27FC236}">
              <a16:creationId xmlns:a16="http://schemas.microsoft.com/office/drawing/2014/main" id="{E19ACBCD-3552-4EEF-AD10-DECBF5899FC0}"/>
            </a:ext>
          </a:extLst>
        </xdr:cNvPr>
        <xdr:cNvSpPr/>
      </xdr:nvSpPr>
      <xdr:spPr>
        <a:xfrm>
          <a:off x="9209837" y="16193688"/>
          <a:ext cx="293838" cy="291085"/>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69</xdr:col>
      <xdr:colOff>84985</xdr:colOff>
      <xdr:row>55</xdr:row>
      <xdr:rowOff>139455</xdr:rowOff>
    </xdr:from>
    <xdr:to>
      <xdr:col>70</xdr:col>
      <xdr:colOff>166607</xdr:colOff>
      <xdr:row>56</xdr:row>
      <xdr:rowOff>139187</xdr:rowOff>
    </xdr:to>
    <xdr:sp macro="" textlink="">
      <xdr:nvSpPr>
        <xdr:cNvPr id="46" name="四角形: 角を丸くする 45">
          <a:extLst>
            <a:ext uri="{FF2B5EF4-FFF2-40B4-BE49-F238E27FC236}">
              <a16:creationId xmlns:a16="http://schemas.microsoft.com/office/drawing/2014/main" id="{F46EF02E-9C3A-4729-BE88-AB8F784D5371}"/>
            </a:ext>
          </a:extLst>
        </xdr:cNvPr>
        <xdr:cNvSpPr/>
      </xdr:nvSpPr>
      <xdr:spPr>
        <a:xfrm>
          <a:off x="15201160" y="16084305"/>
          <a:ext cx="300697"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67</xdr:col>
      <xdr:colOff>161924</xdr:colOff>
      <xdr:row>56</xdr:row>
      <xdr:rowOff>139187</xdr:rowOff>
    </xdr:from>
    <xdr:to>
      <xdr:col>70</xdr:col>
      <xdr:colOff>15663</xdr:colOff>
      <xdr:row>56</xdr:row>
      <xdr:rowOff>214313</xdr:rowOff>
    </xdr:to>
    <xdr:cxnSp macro="">
      <xdr:nvCxnSpPr>
        <xdr:cNvPr id="50" name="コネクタ: カギ線 49">
          <a:extLst>
            <a:ext uri="{FF2B5EF4-FFF2-40B4-BE49-F238E27FC236}">
              <a16:creationId xmlns:a16="http://schemas.microsoft.com/office/drawing/2014/main" id="{61C12DD1-956B-4D6B-85CE-5F29A8B84751}"/>
            </a:ext>
          </a:extLst>
        </xdr:cNvPr>
        <xdr:cNvCxnSpPr>
          <a:cxnSpLocks/>
          <a:stCxn id="46" idx="2"/>
          <a:endCxn id="253" idx="3"/>
        </xdr:cNvCxnSpPr>
      </xdr:nvCxnSpPr>
      <xdr:spPr>
        <a:xfrm rot="5400000">
          <a:off x="15139426" y="16147701"/>
          <a:ext cx="75126" cy="514536"/>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132634</xdr:colOff>
      <xdr:row>53</xdr:row>
      <xdr:rowOff>27928</xdr:rowOff>
    </xdr:from>
    <xdr:to>
      <xdr:col>43</xdr:col>
      <xdr:colOff>179899</xdr:colOff>
      <xdr:row>53</xdr:row>
      <xdr:rowOff>176266</xdr:rowOff>
    </xdr:to>
    <xdr:cxnSp macro="">
      <xdr:nvCxnSpPr>
        <xdr:cNvPr id="51" name="コネクタ: カギ線 50">
          <a:extLst>
            <a:ext uri="{FF2B5EF4-FFF2-40B4-BE49-F238E27FC236}">
              <a16:creationId xmlns:a16="http://schemas.microsoft.com/office/drawing/2014/main" id="{A7B37006-0A3F-4373-AC48-29581A16435D}"/>
            </a:ext>
          </a:extLst>
        </xdr:cNvPr>
        <xdr:cNvCxnSpPr>
          <a:cxnSpLocks/>
          <a:stCxn id="254" idx="2"/>
          <a:endCxn id="250" idx="1"/>
        </xdr:cNvCxnSpPr>
      </xdr:nvCxnSpPr>
      <xdr:spPr>
        <a:xfrm rot="16200000" flipH="1">
          <a:off x="9126707" y="15450986"/>
          <a:ext cx="148338" cy="47796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166006</xdr:colOff>
      <xdr:row>55</xdr:row>
      <xdr:rowOff>236243</xdr:rowOff>
    </xdr:from>
    <xdr:to>
      <xdr:col>43</xdr:col>
      <xdr:colOff>192576</xdr:colOff>
      <xdr:row>56</xdr:row>
      <xdr:rowOff>109942</xdr:rowOff>
    </xdr:to>
    <xdr:cxnSp macro="">
      <xdr:nvCxnSpPr>
        <xdr:cNvPr id="52" name="コネクタ: カギ線 51">
          <a:extLst>
            <a:ext uri="{FF2B5EF4-FFF2-40B4-BE49-F238E27FC236}">
              <a16:creationId xmlns:a16="http://schemas.microsoft.com/office/drawing/2014/main" id="{77879ACE-CEF8-4F40-BCA2-598F167C9277}"/>
            </a:ext>
          </a:extLst>
        </xdr:cNvPr>
        <xdr:cNvCxnSpPr>
          <a:cxnSpLocks/>
          <a:stCxn id="255" idx="2"/>
          <a:endCxn id="251" idx="1"/>
        </xdr:cNvCxnSpPr>
      </xdr:nvCxnSpPr>
      <xdr:spPr>
        <a:xfrm rot="16200000" flipH="1">
          <a:off x="9350723" y="16024886"/>
          <a:ext cx="159449" cy="46710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33618</xdr:colOff>
      <xdr:row>63</xdr:row>
      <xdr:rowOff>240828</xdr:rowOff>
    </xdr:from>
    <xdr:to>
      <xdr:col>12</xdr:col>
      <xdr:colOff>198783</xdr:colOff>
      <xdr:row>76</xdr:row>
      <xdr:rowOff>29455</xdr:rowOff>
    </xdr:to>
    <xdr:sp macro="" textlink="">
      <xdr:nvSpPr>
        <xdr:cNvPr id="76" name="四角形: 角を丸くする 75">
          <a:extLst>
            <a:ext uri="{FF2B5EF4-FFF2-40B4-BE49-F238E27FC236}">
              <a16:creationId xmlns:a16="http://schemas.microsoft.com/office/drawing/2014/main" id="{0DCF2B31-62D8-4BDE-94D2-95674CA58822}"/>
            </a:ext>
          </a:extLst>
        </xdr:cNvPr>
        <xdr:cNvSpPr/>
      </xdr:nvSpPr>
      <xdr:spPr>
        <a:xfrm>
          <a:off x="2187096" y="18727611"/>
          <a:ext cx="595861"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166028</xdr:colOff>
      <xdr:row>62</xdr:row>
      <xdr:rowOff>156882</xdr:rowOff>
    </xdr:from>
    <xdr:to>
      <xdr:col>12</xdr:col>
      <xdr:colOff>40084</xdr:colOff>
      <xdr:row>63</xdr:row>
      <xdr:rowOff>173388</xdr:rowOff>
    </xdr:to>
    <xdr:sp macro="" textlink="">
      <xdr:nvSpPr>
        <xdr:cNvPr id="77" name="四角形: 角を丸くする 76">
          <a:extLst>
            <a:ext uri="{FF2B5EF4-FFF2-40B4-BE49-F238E27FC236}">
              <a16:creationId xmlns:a16="http://schemas.microsoft.com/office/drawing/2014/main" id="{E33DEBBF-7942-44C7-BB8C-E40C9302A654}"/>
            </a:ext>
          </a:extLst>
        </xdr:cNvPr>
        <xdr:cNvSpPr/>
      </xdr:nvSpPr>
      <xdr:spPr>
        <a:xfrm>
          <a:off x="2407204"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12</xdr:col>
      <xdr:colOff>198783</xdr:colOff>
      <xdr:row>63</xdr:row>
      <xdr:rowOff>240828</xdr:rowOff>
    </xdr:from>
    <xdr:to>
      <xdr:col>15</xdr:col>
      <xdr:colOff>141431</xdr:colOff>
      <xdr:row>76</xdr:row>
      <xdr:rowOff>29455</xdr:rowOff>
    </xdr:to>
    <xdr:sp macro="" textlink="">
      <xdr:nvSpPr>
        <xdr:cNvPr id="78" name="四角形: 角を丸くする 77">
          <a:extLst>
            <a:ext uri="{FF2B5EF4-FFF2-40B4-BE49-F238E27FC236}">
              <a16:creationId xmlns:a16="http://schemas.microsoft.com/office/drawing/2014/main" id="{4031B03E-6068-875E-6462-0516BF145DEE}"/>
            </a:ext>
          </a:extLst>
        </xdr:cNvPr>
        <xdr:cNvSpPr/>
      </xdr:nvSpPr>
      <xdr:spPr>
        <a:xfrm>
          <a:off x="2782957" y="18727611"/>
          <a:ext cx="588691"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137883</xdr:colOff>
      <xdr:row>63</xdr:row>
      <xdr:rowOff>240828</xdr:rowOff>
    </xdr:from>
    <xdr:to>
      <xdr:col>18</xdr:col>
      <xdr:colOff>74543</xdr:colOff>
      <xdr:row>76</xdr:row>
      <xdr:rowOff>29455</xdr:rowOff>
    </xdr:to>
    <xdr:sp macro="" textlink="">
      <xdr:nvSpPr>
        <xdr:cNvPr id="79" name="四角形: 角を丸くする 78">
          <a:extLst>
            <a:ext uri="{FF2B5EF4-FFF2-40B4-BE49-F238E27FC236}">
              <a16:creationId xmlns:a16="http://schemas.microsoft.com/office/drawing/2014/main" id="{45CAB6EC-8A81-A979-4B01-EEA0B11C06E5}"/>
            </a:ext>
          </a:extLst>
        </xdr:cNvPr>
        <xdr:cNvSpPr/>
      </xdr:nvSpPr>
      <xdr:spPr>
        <a:xfrm>
          <a:off x="3368100" y="18727611"/>
          <a:ext cx="582704"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74544</xdr:colOff>
      <xdr:row>63</xdr:row>
      <xdr:rowOff>240828</xdr:rowOff>
    </xdr:from>
    <xdr:to>
      <xdr:col>21</xdr:col>
      <xdr:colOff>82826</xdr:colOff>
      <xdr:row>76</xdr:row>
      <xdr:rowOff>29455</xdr:rowOff>
    </xdr:to>
    <xdr:sp macro="" textlink="">
      <xdr:nvSpPr>
        <xdr:cNvPr id="84" name="四角形: 角を丸くする 83">
          <a:extLst>
            <a:ext uri="{FF2B5EF4-FFF2-40B4-BE49-F238E27FC236}">
              <a16:creationId xmlns:a16="http://schemas.microsoft.com/office/drawing/2014/main" id="{8041033A-EAAD-6560-575B-B74FD4F5D941}"/>
            </a:ext>
          </a:extLst>
        </xdr:cNvPr>
        <xdr:cNvSpPr/>
      </xdr:nvSpPr>
      <xdr:spPr>
        <a:xfrm>
          <a:off x="3950805" y="18727611"/>
          <a:ext cx="654325"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82826</xdr:colOff>
      <xdr:row>63</xdr:row>
      <xdr:rowOff>240828</xdr:rowOff>
    </xdr:from>
    <xdr:to>
      <xdr:col>24</xdr:col>
      <xdr:colOff>107674</xdr:colOff>
      <xdr:row>76</xdr:row>
      <xdr:rowOff>29455</xdr:rowOff>
    </xdr:to>
    <xdr:sp macro="" textlink="">
      <xdr:nvSpPr>
        <xdr:cNvPr id="86" name="四角形: 角を丸くする 85">
          <a:extLst>
            <a:ext uri="{FF2B5EF4-FFF2-40B4-BE49-F238E27FC236}">
              <a16:creationId xmlns:a16="http://schemas.microsoft.com/office/drawing/2014/main" id="{07F9334A-E092-F81F-8F7A-BA59F179C17F}"/>
            </a:ext>
          </a:extLst>
        </xdr:cNvPr>
        <xdr:cNvSpPr/>
      </xdr:nvSpPr>
      <xdr:spPr>
        <a:xfrm>
          <a:off x="4605130" y="18727611"/>
          <a:ext cx="670892"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107673</xdr:colOff>
      <xdr:row>63</xdr:row>
      <xdr:rowOff>240828</xdr:rowOff>
    </xdr:from>
    <xdr:to>
      <xdr:col>27</xdr:col>
      <xdr:colOff>132522</xdr:colOff>
      <xdr:row>76</xdr:row>
      <xdr:rowOff>29455</xdr:rowOff>
    </xdr:to>
    <xdr:sp macro="" textlink="">
      <xdr:nvSpPr>
        <xdr:cNvPr id="87" name="四角形: 角を丸くする 86">
          <a:extLst>
            <a:ext uri="{FF2B5EF4-FFF2-40B4-BE49-F238E27FC236}">
              <a16:creationId xmlns:a16="http://schemas.microsoft.com/office/drawing/2014/main" id="{56176F74-20C6-A2FD-62AA-6927D25A2939}"/>
            </a:ext>
          </a:extLst>
        </xdr:cNvPr>
        <xdr:cNvSpPr/>
      </xdr:nvSpPr>
      <xdr:spPr>
        <a:xfrm>
          <a:off x="5276021" y="18727611"/>
          <a:ext cx="670892"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98793</xdr:colOff>
      <xdr:row>62</xdr:row>
      <xdr:rowOff>156882</xdr:rowOff>
    </xdr:from>
    <xdr:to>
      <xdr:col>14</xdr:col>
      <xdr:colOff>196967</xdr:colOff>
      <xdr:row>63</xdr:row>
      <xdr:rowOff>173388</xdr:rowOff>
    </xdr:to>
    <xdr:sp macro="" textlink="">
      <xdr:nvSpPr>
        <xdr:cNvPr id="89" name="四角形: 角を丸くする 88">
          <a:extLst>
            <a:ext uri="{FF2B5EF4-FFF2-40B4-BE49-F238E27FC236}">
              <a16:creationId xmlns:a16="http://schemas.microsoft.com/office/drawing/2014/main" id="{FF6CC34B-194E-971E-39E3-6F309744F7C8}"/>
            </a:ext>
          </a:extLst>
        </xdr:cNvPr>
        <xdr:cNvSpPr/>
      </xdr:nvSpPr>
      <xdr:spPr>
        <a:xfrm>
          <a:off x="3012322"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16</xdr:col>
      <xdr:colOff>20352</xdr:colOff>
      <xdr:row>62</xdr:row>
      <xdr:rowOff>156882</xdr:rowOff>
    </xdr:from>
    <xdr:to>
      <xdr:col>17</xdr:col>
      <xdr:colOff>118526</xdr:colOff>
      <xdr:row>63</xdr:row>
      <xdr:rowOff>173388</xdr:rowOff>
    </xdr:to>
    <xdr:sp macro="" textlink="">
      <xdr:nvSpPr>
        <xdr:cNvPr id="90" name="四角形: 角を丸くする 89">
          <a:extLst>
            <a:ext uri="{FF2B5EF4-FFF2-40B4-BE49-F238E27FC236}">
              <a16:creationId xmlns:a16="http://schemas.microsoft.com/office/drawing/2014/main" id="{8389FA41-3F62-2FCB-DBCD-6A10F2347F83}"/>
            </a:ext>
          </a:extLst>
        </xdr:cNvPr>
        <xdr:cNvSpPr/>
      </xdr:nvSpPr>
      <xdr:spPr>
        <a:xfrm>
          <a:off x="3606234"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18</xdr:col>
      <xdr:colOff>222057</xdr:colOff>
      <xdr:row>62</xdr:row>
      <xdr:rowOff>156882</xdr:rowOff>
    </xdr:from>
    <xdr:to>
      <xdr:col>20</xdr:col>
      <xdr:colOff>96114</xdr:colOff>
      <xdr:row>63</xdr:row>
      <xdr:rowOff>173388</xdr:rowOff>
    </xdr:to>
    <xdr:sp macro="" textlink="">
      <xdr:nvSpPr>
        <xdr:cNvPr id="97" name="四角形: 角を丸くする 96">
          <a:extLst>
            <a:ext uri="{FF2B5EF4-FFF2-40B4-BE49-F238E27FC236}">
              <a16:creationId xmlns:a16="http://schemas.microsoft.com/office/drawing/2014/main" id="{398B6D40-15D2-7368-1D6C-2C44484191C8}"/>
            </a:ext>
          </a:extLst>
        </xdr:cNvPr>
        <xdr:cNvSpPr/>
      </xdr:nvSpPr>
      <xdr:spPr>
        <a:xfrm>
          <a:off x="4256175"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22</xdr:col>
      <xdr:colOff>9146</xdr:colOff>
      <xdr:row>62</xdr:row>
      <xdr:rowOff>156882</xdr:rowOff>
    </xdr:from>
    <xdr:to>
      <xdr:col>23</xdr:col>
      <xdr:colOff>107320</xdr:colOff>
      <xdr:row>63</xdr:row>
      <xdr:rowOff>173388</xdr:rowOff>
    </xdr:to>
    <xdr:sp macro="" textlink="">
      <xdr:nvSpPr>
        <xdr:cNvPr id="104" name="四角形: 角を丸くする 103">
          <a:extLst>
            <a:ext uri="{FF2B5EF4-FFF2-40B4-BE49-F238E27FC236}">
              <a16:creationId xmlns:a16="http://schemas.microsoft.com/office/drawing/2014/main" id="{BD8F26F1-8EF7-CE78-0464-0C81146931A6}"/>
            </a:ext>
          </a:extLst>
        </xdr:cNvPr>
        <xdr:cNvSpPr/>
      </xdr:nvSpPr>
      <xdr:spPr>
        <a:xfrm>
          <a:off x="4939734"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25</xdr:col>
      <xdr:colOff>31558</xdr:colOff>
      <xdr:row>62</xdr:row>
      <xdr:rowOff>156882</xdr:rowOff>
    </xdr:from>
    <xdr:to>
      <xdr:col>26</xdr:col>
      <xdr:colOff>129732</xdr:colOff>
      <xdr:row>63</xdr:row>
      <xdr:rowOff>173388</xdr:rowOff>
    </xdr:to>
    <xdr:sp macro="" textlink="">
      <xdr:nvSpPr>
        <xdr:cNvPr id="109" name="四角形: 角を丸くする 108">
          <a:extLst>
            <a:ext uri="{FF2B5EF4-FFF2-40B4-BE49-F238E27FC236}">
              <a16:creationId xmlns:a16="http://schemas.microsoft.com/office/drawing/2014/main" id="{0798113E-6FF9-51EE-2FD7-3D6618EBC2E3}"/>
            </a:ext>
          </a:extLst>
        </xdr:cNvPr>
        <xdr:cNvSpPr/>
      </xdr:nvSpPr>
      <xdr:spPr>
        <a:xfrm>
          <a:off x="5634499"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44</xdr:col>
      <xdr:colOff>22796</xdr:colOff>
      <xdr:row>73</xdr:row>
      <xdr:rowOff>157469</xdr:rowOff>
    </xdr:from>
    <xdr:to>
      <xdr:col>62</xdr:col>
      <xdr:colOff>165917</xdr:colOff>
      <xdr:row>74</xdr:row>
      <xdr:rowOff>73745</xdr:rowOff>
    </xdr:to>
    <xdr:sp macro="" textlink="">
      <xdr:nvSpPr>
        <xdr:cNvPr id="110" name="四角形: 角を丸くする 109">
          <a:extLst>
            <a:ext uri="{FF2B5EF4-FFF2-40B4-BE49-F238E27FC236}">
              <a16:creationId xmlns:a16="http://schemas.microsoft.com/office/drawing/2014/main" id="{8013FA1C-34CF-49AE-A023-141372911F2A}"/>
            </a:ext>
          </a:extLst>
        </xdr:cNvPr>
        <xdr:cNvSpPr/>
      </xdr:nvSpPr>
      <xdr:spPr>
        <a:xfrm>
          <a:off x="9714484" y="21243438"/>
          <a:ext cx="4107902" cy="20202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35472</xdr:colOff>
      <xdr:row>76</xdr:row>
      <xdr:rowOff>95250</xdr:rowOff>
    </xdr:from>
    <xdr:to>
      <xdr:col>62</xdr:col>
      <xdr:colOff>169916</xdr:colOff>
      <xdr:row>77</xdr:row>
      <xdr:rowOff>17859</xdr:rowOff>
    </xdr:to>
    <xdr:sp macro="" textlink="">
      <xdr:nvSpPr>
        <xdr:cNvPr id="112" name="四角形: 角を丸くする 111">
          <a:extLst>
            <a:ext uri="{FF2B5EF4-FFF2-40B4-BE49-F238E27FC236}">
              <a16:creationId xmlns:a16="http://schemas.microsoft.com/office/drawing/2014/main" id="{5B13213D-8A3F-4307-ABC8-FBDEFFD2D35C}"/>
            </a:ext>
          </a:extLst>
        </xdr:cNvPr>
        <xdr:cNvSpPr/>
      </xdr:nvSpPr>
      <xdr:spPr>
        <a:xfrm>
          <a:off x="9727160" y="22038469"/>
          <a:ext cx="4099225" cy="20835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174071</xdr:colOff>
      <xdr:row>76</xdr:row>
      <xdr:rowOff>92458</xdr:rowOff>
    </xdr:from>
    <xdr:to>
      <xdr:col>68</xdr:col>
      <xdr:colOff>4819</xdr:colOff>
      <xdr:row>77</xdr:row>
      <xdr:rowOff>223428</xdr:rowOff>
    </xdr:to>
    <xdr:sp macro="" textlink="">
      <xdr:nvSpPr>
        <xdr:cNvPr id="113" name="四角形: 角を丸くする 112">
          <a:extLst>
            <a:ext uri="{FF2B5EF4-FFF2-40B4-BE49-F238E27FC236}">
              <a16:creationId xmlns:a16="http://schemas.microsoft.com/office/drawing/2014/main" id="{EE519596-D1B8-46EA-9A4C-3B318FBC98EA}"/>
            </a:ext>
          </a:extLst>
        </xdr:cNvPr>
        <xdr:cNvSpPr/>
      </xdr:nvSpPr>
      <xdr:spPr>
        <a:xfrm>
          <a:off x="13830540" y="22035677"/>
          <a:ext cx="1152342" cy="416720"/>
        </a:xfrm>
        <a:prstGeom prst="roundRect">
          <a:avLst>
            <a:gd name="adj" fmla="val 1161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42940</xdr:colOff>
      <xdr:row>72</xdr:row>
      <xdr:rowOff>114741</xdr:rowOff>
    </xdr:from>
    <xdr:to>
      <xdr:col>42</xdr:col>
      <xdr:colOff>113679</xdr:colOff>
      <xdr:row>73</xdr:row>
      <xdr:rowOff>114474</xdr:rowOff>
    </xdr:to>
    <xdr:sp macro="" textlink="">
      <xdr:nvSpPr>
        <xdr:cNvPr id="114" name="四角形: 角を丸くする 113">
          <a:extLst>
            <a:ext uri="{FF2B5EF4-FFF2-40B4-BE49-F238E27FC236}">
              <a16:creationId xmlns:a16="http://schemas.microsoft.com/office/drawing/2014/main" id="{52B84836-F815-492D-B89B-8F01EA5D300B}"/>
            </a:ext>
          </a:extLst>
        </xdr:cNvPr>
        <xdr:cNvSpPr/>
      </xdr:nvSpPr>
      <xdr:spPr>
        <a:xfrm>
          <a:off x="9073831" y="20914960"/>
          <a:ext cx="291004" cy="285483"/>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41</xdr:col>
      <xdr:colOff>79256</xdr:colOff>
      <xdr:row>75</xdr:row>
      <xdr:rowOff>47699</xdr:rowOff>
    </xdr:from>
    <xdr:to>
      <xdr:col>42</xdr:col>
      <xdr:colOff>148977</xdr:colOff>
      <xdr:row>76</xdr:row>
      <xdr:rowOff>47431</xdr:rowOff>
    </xdr:to>
    <xdr:sp macro="" textlink="">
      <xdr:nvSpPr>
        <xdr:cNvPr id="115" name="四角形: 角を丸くする 114">
          <a:extLst>
            <a:ext uri="{FF2B5EF4-FFF2-40B4-BE49-F238E27FC236}">
              <a16:creationId xmlns:a16="http://schemas.microsoft.com/office/drawing/2014/main" id="{B43B3966-D043-4577-8D1A-093C46229A01}"/>
            </a:ext>
          </a:extLst>
        </xdr:cNvPr>
        <xdr:cNvSpPr/>
      </xdr:nvSpPr>
      <xdr:spPr>
        <a:xfrm>
          <a:off x="9061331" y="21707549"/>
          <a:ext cx="288796"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69</xdr:col>
      <xdr:colOff>143228</xdr:colOff>
      <xdr:row>75</xdr:row>
      <xdr:rowOff>245051</xdr:rowOff>
    </xdr:from>
    <xdr:to>
      <xdr:col>71</xdr:col>
      <xdr:colOff>9502</xdr:colOff>
      <xdr:row>76</xdr:row>
      <xdr:rowOff>244783</xdr:rowOff>
    </xdr:to>
    <xdr:sp macro="" textlink="">
      <xdr:nvSpPr>
        <xdr:cNvPr id="116" name="四角形: 角を丸くする 115">
          <a:extLst>
            <a:ext uri="{FF2B5EF4-FFF2-40B4-BE49-F238E27FC236}">
              <a16:creationId xmlns:a16="http://schemas.microsoft.com/office/drawing/2014/main" id="{05E358D9-990C-4F21-A8CF-93DD59D8475A}"/>
            </a:ext>
          </a:extLst>
        </xdr:cNvPr>
        <xdr:cNvSpPr/>
      </xdr:nvSpPr>
      <xdr:spPr>
        <a:xfrm>
          <a:off x="15259403" y="21904901"/>
          <a:ext cx="304424"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４</a:t>
          </a:r>
        </a:p>
      </xdr:txBody>
    </xdr:sp>
    <xdr:clientData/>
  </xdr:twoCellAnchor>
  <xdr:twoCellAnchor>
    <xdr:from>
      <xdr:col>68</xdr:col>
      <xdr:colOff>4820</xdr:colOff>
      <xdr:row>76</xdr:row>
      <xdr:rowOff>244783</xdr:rowOff>
    </xdr:from>
    <xdr:to>
      <xdr:col>70</xdr:col>
      <xdr:colOff>76366</xdr:colOff>
      <xdr:row>77</xdr:row>
      <xdr:rowOff>15068</xdr:rowOff>
    </xdr:to>
    <xdr:cxnSp macro="">
      <xdr:nvCxnSpPr>
        <xdr:cNvPr id="117" name="コネクタ: カギ線 116">
          <a:extLst>
            <a:ext uri="{FF2B5EF4-FFF2-40B4-BE49-F238E27FC236}">
              <a16:creationId xmlns:a16="http://schemas.microsoft.com/office/drawing/2014/main" id="{74F93AA0-8078-43A6-922F-F0515EC2C671}"/>
            </a:ext>
          </a:extLst>
        </xdr:cNvPr>
        <xdr:cNvCxnSpPr>
          <a:cxnSpLocks/>
          <a:stCxn id="116" idx="2"/>
          <a:endCxn id="113" idx="3"/>
        </xdr:cNvCxnSpPr>
      </xdr:nvCxnSpPr>
      <xdr:spPr>
        <a:xfrm rot="5400000">
          <a:off x="15210904" y="21959981"/>
          <a:ext cx="56035" cy="512077"/>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190877</xdr:colOff>
      <xdr:row>73</xdr:row>
      <xdr:rowOff>114474</xdr:rowOff>
    </xdr:from>
    <xdr:to>
      <xdr:col>44</xdr:col>
      <xdr:colOff>22795</xdr:colOff>
      <xdr:row>73</xdr:row>
      <xdr:rowOff>262812</xdr:rowOff>
    </xdr:to>
    <xdr:cxnSp macro="">
      <xdr:nvCxnSpPr>
        <xdr:cNvPr id="123" name="コネクタ: カギ線 122">
          <a:extLst>
            <a:ext uri="{FF2B5EF4-FFF2-40B4-BE49-F238E27FC236}">
              <a16:creationId xmlns:a16="http://schemas.microsoft.com/office/drawing/2014/main" id="{6AA7143D-FA39-45CF-A215-96A4FC13311C}"/>
            </a:ext>
          </a:extLst>
        </xdr:cNvPr>
        <xdr:cNvCxnSpPr>
          <a:cxnSpLocks/>
          <a:stCxn id="114" idx="2"/>
          <a:endCxn id="110" idx="1"/>
        </xdr:cNvCxnSpPr>
      </xdr:nvCxnSpPr>
      <xdr:spPr>
        <a:xfrm rot="16200000" flipH="1">
          <a:off x="9393957" y="21028254"/>
          <a:ext cx="148338" cy="492715"/>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3985</xdr:colOff>
      <xdr:row>76</xdr:row>
      <xdr:rowOff>47430</xdr:rowOff>
    </xdr:from>
    <xdr:to>
      <xdr:col>44</xdr:col>
      <xdr:colOff>35473</xdr:colOff>
      <xdr:row>76</xdr:row>
      <xdr:rowOff>199429</xdr:rowOff>
    </xdr:to>
    <xdr:cxnSp macro="">
      <xdr:nvCxnSpPr>
        <xdr:cNvPr id="124" name="コネクタ: カギ線 123">
          <a:extLst>
            <a:ext uri="{FF2B5EF4-FFF2-40B4-BE49-F238E27FC236}">
              <a16:creationId xmlns:a16="http://schemas.microsoft.com/office/drawing/2014/main" id="{4E10CE5C-045B-4CAD-AE48-6F7068401C72}"/>
            </a:ext>
          </a:extLst>
        </xdr:cNvPr>
        <xdr:cNvCxnSpPr>
          <a:cxnSpLocks/>
          <a:stCxn id="115" idx="2"/>
          <a:endCxn id="112" idx="1"/>
        </xdr:cNvCxnSpPr>
      </xdr:nvCxnSpPr>
      <xdr:spPr>
        <a:xfrm rot="16200000" flipH="1">
          <a:off x="9415151" y="21830639"/>
          <a:ext cx="151999" cy="472020"/>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35472</xdr:colOff>
      <xdr:row>77</xdr:row>
      <xdr:rowOff>17859</xdr:rowOff>
    </xdr:from>
    <xdr:to>
      <xdr:col>62</xdr:col>
      <xdr:colOff>169916</xdr:colOff>
      <xdr:row>77</xdr:row>
      <xdr:rowOff>226218</xdr:rowOff>
    </xdr:to>
    <xdr:sp macro="" textlink="">
      <xdr:nvSpPr>
        <xdr:cNvPr id="129" name="四角形: 角を丸くする 128">
          <a:extLst>
            <a:ext uri="{FF2B5EF4-FFF2-40B4-BE49-F238E27FC236}">
              <a16:creationId xmlns:a16="http://schemas.microsoft.com/office/drawing/2014/main" id="{D8A189EE-834D-510B-E3F2-7A5E863839B6}"/>
            </a:ext>
          </a:extLst>
        </xdr:cNvPr>
        <xdr:cNvSpPr/>
      </xdr:nvSpPr>
      <xdr:spPr>
        <a:xfrm>
          <a:off x="9727160" y="22246828"/>
          <a:ext cx="4099225" cy="20835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66119</xdr:colOff>
      <xdr:row>75</xdr:row>
      <xdr:rowOff>58408</xdr:rowOff>
    </xdr:from>
    <xdr:to>
      <xdr:col>40</xdr:col>
      <xdr:colOff>135841</xdr:colOff>
      <xdr:row>76</xdr:row>
      <xdr:rowOff>58139</xdr:rowOff>
    </xdr:to>
    <xdr:sp macro="" textlink="">
      <xdr:nvSpPr>
        <xdr:cNvPr id="134" name="四角形: 角を丸くする 133">
          <a:extLst>
            <a:ext uri="{FF2B5EF4-FFF2-40B4-BE49-F238E27FC236}">
              <a16:creationId xmlns:a16="http://schemas.microsoft.com/office/drawing/2014/main" id="{717245FC-C6EE-E0DD-9DB5-4DE6DA7A44A4}"/>
            </a:ext>
          </a:extLst>
        </xdr:cNvPr>
        <xdr:cNvSpPr/>
      </xdr:nvSpPr>
      <xdr:spPr>
        <a:xfrm>
          <a:off x="8638619" y="21716793"/>
          <a:ext cx="289530" cy="285481"/>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39</xdr:col>
      <xdr:colOff>210884</xdr:colOff>
      <xdr:row>76</xdr:row>
      <xdr:rowOff>58139</xdr:rowOff>
    </xdr:from>
    <xdr:to>
      <xdr:col>44</xdr:col>
      <xdr:colOff>35472</xdr:colOff>
      <xdr:row>77</xdr:row>
      <xdr:rowOff>122039</xdr:rowOff>
    </xdr:to>
    <xdr:cxnSp macro="">
      <xdr:nvCxnSpPr>
        <xdr:cNvPr id="138" name="コネクタ: カギ線 137">
          <a:extLst>
            <a:ext uri="{FF2B5EF4-FFF2-40B4-BE49-F238E27FC236}">
              <a16:creationId xmlns:a16="http://schemas.microsoft.com/office/drawing/2014/main" id="{16608DC3-6DF1-8BEC-4664-C2EE412EE421}"/>
            </a:ext>
          </a:extLst>
        </xdr:cNvPr>
        <xdr:cNvCxnSpPr>
          <a:cxnSpLocks/>
          <a:stCxn id="134" idx="2"/>
          <a:endCxn id="129" idx="1"/>
        </xdr:cNvCxnSpPr>
      </xdr:nvCxnSpPr>
      <xdr:spPr>
        <a:xfrm rot="16200000" flipH="1">
          <a:off x="9070372" y="21715286"/>
          <a:ext cx="349650" cy="923626"/>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58831</xdr:colOff>
      <xdr:row>89</xdr:row>
      <xdr:rowOff>105103</xdr:rowOff>
    </xdr:from>
    <xdr:to>
      <xdr:col>50</xdr:col>
      <xdr:colOff>190499</xdr:colOff>
      <xdr:row>90</xdr:row>
      <xdr:rowOff>249621</xdr:rowOff>
    </xdr:to>
    <xdr:sp macro="" textlink="">
      <xdr:nvSpPr>
        <xdr:cNvPr id="160" name="四角形: 角を丸くする 159">
          <a:extLst>
            <a:ext uri="{FF2B5EF4-FFF2-40B4-BE49-F238E27FC236}">
              <a16:creationId xmlns:a16="http://schemas.microsoft.com/office/drawing/2014/main" id="{CB078E29-063A-423D-A490-2D7DAA65F85B}"/>
            </a:ext>
          </a:extLst>
        </xdr:cNvPr>
        <xdr:cNvSpPr/>
      </xdr:nvSpPr>
      <xdr:spPr>
        <a:xfrm>
          <a:off x="9163417" y="26052517"/>
          <a:ext cx="1865875" cy="433552"/>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133375</xdr:colOff>
      <xdr:row>89</xdr:row>
      <xdr:rowOff>105103</xdr:rowOff>
    </xdr:from>
    <xdr:to>
      <xdr:col>68</xdr:col>
      <xdr:colOff>49695</xdr:colOff>
      <xdr:row>90</xdr:row>
      <xdr:rowOff>249621</xdr:rowOff>
    </xdr:to>
    <xdr:sp macro="" textlink="">
      <xdr:nvSpPr>
        <xdr:cNvPr id="163" name="四角形: 角を丸くする 162">
          <a:extLst>
            <a:ext uri="{FF2B5EF4-FFF2-40B4-BE49-F238E27FC236}">
              <a16:creationId xmlns:a16="http://schemas.microsoft.com/office/drawing/2014/main" id="{4D8C20F9-F24A-720B-9EBE-88FC59551AF0}"/>
            </a:ext>
          </a:extLst>
        </xdr:cNvPr>
        <xdr:cNvSpPr/>
      </xdr:nvSpPr>
      <xdr:spPr>
        <a:xfrm>
          <a:off x="12838897" y="26129060"/>
          <a:ext cx="1854450" cy="434409"/>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55908</xdr:colOff>
      <xdr:row>90</xdr:row>
      <xdr:rowOff>280401</xdr:rowOff>
    </xdr:from>
    <xdr:to>
      <xdr:col>47</xdr:col>
      <xdr:colOff>137530</xdr:colOff>
      <xdr:row>91</xdr:row>
      <xdr:rowOff>280134</xdr:rowOff>
    </xdr:to>
    <xdr:sp macro="" textlink="">
      <xdr:nvSpPr>
        <xdr:cNvPr id="164" name="四角形: 角を丸くする 163">
          <a:extLst>
            <a:ext uri="{FF2B5EF4-FFF2-40B4-BE49-F238E27FC236}">
              <a16:creationId xmlns:a16="http://schemas.microsoft.com/office/drawing/2014/main" id="{5959984F-1B3A-45DE-805C-B3926D395027}"/>
            </a:ext>
          </a:extLst>
        </xdr:cNvPr>
        <xdr:cNvSpPr/>
      </xdr:nvSpPr>
      <xdr:spPr>
        <a:xfrm>
          <a:off x="9961908" y="26594249"/>
          <a:ext cx="296970" cy="289624"/>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５</a:t>
          </a:r>
        </a:p>
      </xdr:txBody>
    </xdr:sp>
    <xdr:clientData/>
  </xdr:twoCellAnchor>
  <xdr:twoCellAnchor>
    <xdr:from>
      <xdr:col>63</xdr:col>
      <xdr:colOff>147016</xdr:colOff>
      <xdr:row>90</xdr:row>
      <xdr:rowOff>280401</xdr:rowOff>
    </xdr:from>
    <xdr:to>
      <xdr:col>65</xdr:col>
      <xdr:colOff>13290</xdr:colOff>
      <xdr:row>91</xdr:row>
      <xdr:rowOff>280134</xdr:rowOff>
    </xdr:to>
    <xdr:sp macro="" textlink="">
      <xdr:nvSpPr>
        <xdr:cNvPr id="165" name="四角形: 角を丸くする 164">
          <a:extLst>
            <a:ext uri="{FF2B5EF4-FFF2-40B4-BE49-F238E27FC236}">
              <a16:creationId xmlns:a16="http://schemas.microsoft.com/office/drawing/2014/main" id="{9C4221D0-F5F4-4421-8840-594BBD0DA1A0}"/>
            </a:ext>
          </a:extLst>
        </xdr:cNvPr>
        <xdr:cNvSpPr/>
      </xdr:nvSpPr>
      <xdr:spPr>
        <a:xfrm>
          <a:off x="13713929" y="26594249"/>
          <a:ext cx="296970" cy="289624"/>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６</a:t>
          </a:r>
        </a:p>
      </xdr:txBody>
    </xdr:sp>
    <xdr:clientData/>
  </xdr:twoCellAnchor>
  <xdr:twoCellAnchor>
    <xdr:from>
      <xdr:col>1</xdr:col>
      <xdr:colOff>119063</xdr:colOff>
      <xdr:row>31</xdr:row>
      <xdr:rowOff>-1</xdr:rowOff>
    </xdr:from>
    <xdr:to>
      <xdr:col>72</xdr:col>
      <xdr:colOff>119062</xdr:colOff>
      <xdr:row>60</xdr:row>
      <xdr:rowOff>238124</xdr:rowOff>
    </xdr:to>
    <xdr:sp macro="" textlink="">
      <xdr:nvSpPr>
        <xdr:cNvPr id="166" name="四角形: 角を丸くする 165">
          <a:extLst>
            <a:ext uri="{FF2B5EF4-FFF2-40B4-BE49-F238E27FC236}">
              <a16:creationId xmlns:a16="http://schemas.microsoft.com/office/drawing/2014/main" id="{58EB7FB2-0DBA-B8CD-E43F-7D71D4EA5E26}"/>
            </a:ext>
          </a:extLst>
        </xdr:cNvPr>
        <xdr:cNvSpPr/>
      </xdr:nvSpPr>
      <xdr:spPr>
        <a:xfrm>
          <a:off x="309563" y="9048749"/>
          <a:ext cx="13525499" cy="8524875"/>
        </a:xfrm>
        <a:prstGeom prst="roundRect">
          <a:avLst>
            <a:gd name="adj" fmla="val 667"/>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endParaRPr kumimoji="1" lang="ja-JP" altLang="en-US" sz="18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119063</xdr:colOff>
      <xdr:row>60</xdr:row>
      <xdr:rowOff>238124</xdr:rowOff>
    </xdr:from>
    <xdr:to>
      <xdr:col>72</xdr:col>
      <xdr:colOff>119062</xdr:colOff>
      <xdr:row>93</xdr:row>
      <xdr:rowOff>95250</xdr:rowOff>
    </xdr:to>
    <xdr:sp macro="" textlink="">
      <xdr:nvSpPr>
        <xdr:cNvPr id="167" name="四角形: 角を丸くする 166">
          <a:extLst>
            <a:ext uri="{FF2B5EF4-FFF2-40B4-BE49-F238E27FC236}">
              <a16:creationId xmlns:a16="http://schemas.microsoft.com/office/drawing/2014/main" id="{E5A66545-AD1F-8002-49E9-7965ADB2933C}"/>
            </a:ext>
          </a:extLst>
        </xdr:cNvPr>
        <xdr:cNvSpPr/>
      </xdr:nvSpPr>
      <xdr:spPr>
        <a:xfrm>
          <a:off x="333376" y="17621249"/>
          <a:ext cx="15216186" cy="9286876"/>
        </a:xfrm>
        <a:prstGeom prst="roundRect">
          <a:avLst>
            <a:gd name="adj" fmla="val 667"/>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endParaRPr kumimoji="1" lang="ja-JP" altLang="en-US" sz="18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36</xdr:col>
      <xdr:colOff>127721</xdr:colOff>
      <xdr:row>33</xdr:row>
      <xdr:rowOff>224518</xdr:rowOff>
    </xdr:from>
    <xdr:to>
      <xdr:col>70</xdr:col>
      <xdr:colOff>62470</xdr:colOff>
      <xdr:row>40</xdr:row>
      <xdr:rowOff>231322</xdr:rowOff>
    </xdr:to>
    <xdr:sp macro="" textlink="">
      <xdr:nvSpPr>
        <xdr:cNvPr id="170" name="四角形: 角を丸くする 169">
          <a:extLst>
            <a:ext uri="{FF2B5EF4-FFF2-40B4-BE49-F238E27FC236}">
              <a16:creationId xmlns:a16="http://schemas.microsoft.com/office/drawing/2014/main" id="{BC43C4FB-62AD-4942-80F6-FBDA2BD878D5}"/>
            </a:ext>
          </a:extLst>
        </xdr:cNvPr>
        <xdr:cNvSpPr/>
      </xdr:nvSpPr>
      <xdr:spPr>
        <a:xfrm>
          <a:off x="8232630" y="10165154"/>
          <a:ext cx="7589385" cy="2067668"/>
        </a:xfrm>
        <a:prstGeom prst="roundRect">
          <a:avLst>
            <a:gd name="adj" fmla="val 5485"/>
          </a:avLst>
        </a:prstGeom>
        <a:solidFill>
          <a:srgbClr val="FFFF99"/>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全住戸に太陽光発電設備の設置がない場合は、</a:t>
          </a:r>
          <a:endParaRPr kumimoji="1" lang="en-US" altLang="ja-JP" sz="16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「☑全住戸に設置」を選択することで、入力を一部省略することができます。</a:t>
          </a:r>
          <a:endParaRPr kumimoji="1" lang="en-US" altLang="ja-JP" sz="16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（省略できる部分がグレーアウトします。）</a:t>
          </a:r>
        </a:p>
      </xdr:txBody>
    </xdr:sp>
    <xdr:clientData/>
  </xdr:twoCellAnchor>
  <xdr:twoCellAnchor>
    <xdr:from>
      <xdr:col>24</xdr:col>
      <xdr:colOff>203227</xdr:colOff>
      <xdr:row>36</xdr:row>
      <xdr:rowOff>202409</xdr:rowOff>
    </xdr:from>
    <xdr:to>
      <xdr:col>31</xdr:col>
      <xdr:colOff>179293</xdr:colOff>
      <xdr:row>37</xdr:row>
      <xdr:rowOff>268943</xdr:rowOff>
    </xdr:to>
    <xdr:sp macro="" textlink="">
      <xdr:nvSpPr>
        <xdr:cNvPr id="172" name="四角形: 角を丸くする 171">
          <a:extLst>
            <a:ext uri="{FF2B5EF4-FFF2-40B4-BE49-F238E27FC236}">
              <a16:creationId xmlns:a16="http://schemas.microsoft.com/office/drawing/2014/main" id="{83E19EAE-FF37-5486-E344-ADE635FA9CE6}"/>
            </a:ext>
          </a:extLst>
        </xdr:cNvPr>
        <xdr:cNvSpPr/>
      </xdr:nvSpPr>
      <xdr:spPr>
        <a:xfrm>
          <a:off x="5582051" y="10915233"/>
          <a:ext cx="1544889" cy="357886"/>
        </a:xfrm>
        <a:prstGeom prst="roundRect">
          <a:avLst>
            <a:gd name="adj" fmla="val 298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179293</xdr:colOff>
      <xdr:row>37</xdr:row>
      <xdr:rowOff>80715</xdr:rowOff>
    </xdr:from>
    <xdr:to>
      <xdr:col>36</xdr:col>
      <xdr:colOff>127721</xdr:colOff>
      <xdr:row>37</xdr:row>
      <xdr:rowOff>88472</xdr:rowOff>
    </xdr:to>
    <xdr:cxnSp macro="">
      <xdr:nvCxnSpPr>
        <xdr:cNvPr id="174" name="直線矢印コネクタ 173">
          <a:extLst>
            <a:ext uri="{FF2B5EF4-FFF2-40B4-BE49-F238E27FC236}">
              <a16:creationId xmlns:a16="http://schemas.microsoft.com/office/drawing/2014/main" id="{95CD20DA-673F-8C73-8FE6-552B326EE416}"/>
            </a:ext>
          </a:extLst>
        </xdr:cNvPr>
        <xdr:cNvCxnSpPr>
          <a:stCxn id="170" idx="1"/>
          <a:endCxn id="172" idx="3"/>
        </xdr:cNvCxnSpPr>
      </xdr:nvCxnSpPr>
      <xdr:spPr>
        <a:xfrm flipH="1">
          <a:off x="7158520" y="11198988"/>
          <a:ext cx="1074110" cy="7757"/>
        </a:xfrm>
        <a:prstGeom prst="straightConnector1">
          <a:avLst/>
        </a:prstGeom>
        <a:ln w="28575">
          <a:solidFill>
            <a:schemeClr val="tx2">
              <a:lumMod val="75000"/>
            </a:schemeClr>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41413</xdr:colOff>
      <xdr:row>6</xdr:row>
      <xdr:rowOff>137677</xdr:rowOff>
    </xdr:from>
    <xdr:to>
      <xdr:col>19</xdr:col>
      <xdr:colOff>196096</xdr:colOff>
      <xdr:row>8</xdr:row>
      <xdr:rowOff>132522</xdr:rowOff>
    </xdr:to>
    <xdr:sp macro="" textlink="">
      <xdr:nvSpPr>
        <xdr:cNvPr id="23" name="四角形: 角を丸くする 22">
          <a:extLst>
            <a:ext uri="{FF2B5EF4-FFF2-40B4-BE49-F238E27FC236}">
              <a16:creationId xmlns:a16="http://schemas.microsoft.com/office/drawing/2014/main" id="{09BCD4A6-5C25-3EEE-00E5-DF27796DC332}"/>
            </a:ext>
          </a:extLst>
        </xdr:cNvPr>
        <xdr:cNvSpPr/>
      </xdr:nvSpPr>
      <xdr:spPr>
        <a:xfrm>
          <a:off x="1118152" y="2100655"/>
          <a:ext cx="3169553"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41413</xdr:colOff>
      <xdr:row>8</xdr:row>
      <xdr:rowOff>129394</xdr:rowOff>
    </xdr:from>
    <xdr:to>
      <xdr:col>19</xdr:col>
      <xdr:colOff>196096</xdr:colOff>
      <xdr:row>10</xdr:row>
      <xdr:rowOff>124240</xdr:rowOff>
    </xdr:to>
    <xdr:sp macro="" textlink="">
      <xdr:nvSpPr>
        <xdr:cNvPr id="24" name="四角形: 角を丸くする 23">
          <a:extLst>
            <a:ext uri="{FF2B5EF4-FFF2-40B4-BE49-F238E27FC236}">
              <a16:creationId xmlns:a16="http://schemas.microsoft.com/office/drawing/2014/main" id="{464042BC-557E-E2EB-5B7A-4DF62900C30A}"/>
            </a:ext>
          </a:extLst>
        </xdr:cNvPr>
        <xdr:cNvSpPr/>
      </xdr:nvSpPr>
      <xdr:spPr>
        <a:xfrm>
          <a:off x="1118152" y="2672155"/>
          <a:ext cx="3169553"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74543</xdr:colOff>
      <xdr:row>10</xdr:row>
      <xdr:rowOff>121112</xdr:rowOff>
    </xdr:from>
    <xdr:to>
      <xdr:col>19</xdr:col>
      <xdr:colOff>196096</xdr:colOff>
      <xdr:row>12</xdr:row>
      <xdr:rowOff>115957</xdr:rowOff>
    </xdr:to>
    <xdr:sp macro="" textlink="">
      <xdr:nvSpPr>
        <xdr:cNvPr id="25" name="四角形: 角を丸くする 24">
          <a:extLst>
            <a:ext uri="{FF2B5EF4-FFF2-40B4-BE49-F238E27FC236}">
              <a16:creationId xmlns:a16="http://schemas.microsoft.com/office/drawing/2014/main" id="{1DC0BC46-9332-9B52-B821-09F986B00AB7}"/>
            </a:ext>
          </a:extLst>
        </xdr:cNvPr>
        <xdr:cNvSpPr/>
      </xdr:nvSpPr>
      <xdr:spPr>
        <a:xfrm>
          <a:off x="1366630" y="3243655"/>
          <a:ext cx="2921075"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82826</xdr:colOff>
      <xdr:row>12</xdr:row>
      <xdr:rowOff>112828</xdr:rowOff>
    </xdr:from>
    <xdr:to>
      <xdr:col>19</xdr:col>
      <xdr:colOff>204379</xdr:colOff>
      <xdr:row>14</xdr:row>
      <xdr:rowOff>124238</xdr:rowOff>
    </xdr:to>
    <xdr:sp macro="" textlink="">
      <xdr:nvSpPr>
        <xdr:cNvPr id="27" name="四角形: 角を丸くする 26">
          <a:extLst>
            <a:ext uri="{FF2B5EF4-FFF2-40B4-BE49-F238E27FC236}">
              <a16:creationId xmlns:a16="http://schemas.microsoft.com/office/drawing/2014/main" id="{3D226C28-E280-4EE0-D7DD-E6237860A690}"/>
            </a:ext>
          </a:extLst>
        </xdr:cNvPr>
        <xdr:cNvSpPr/>
      </xdr:nvSpPr>
      <xdr:spPr>
        <a:xfrm>
          <a:off x="1374913" y="3815154"/>
          <a:ext cx="2921075" cy="591193"/>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82826</xdr:colOff>
      <xdr:row>14</xdr:row>
      <xdr:rowOff>121112</xdr:rowOff>
    </xdr:from>
    <xdr:to>
      <xdr:col>19</xdr:col>
      <xdr:colOff>204379</xdr:colOff>
      <xdr:row>16</xdr:row>
      <xdr:rowOff>115958</xdr:rowOff>
    </xdr:to>
    <xdr:sp macro="" textlink="">
      <xdr:nvSpPr>
        <xdr:cNvPr id="30" name="四角形: 角を丸くする 29">
          <a:extLst>
            <a:ext uri="{FF2B5EF4-FFF2-40B4-BE49-F238E27FC236}">
              <a16:creationId xmlns:a16="http://schemas.microsoft.com/office/drawing/2014/main" id="{C931DE48-B78F-7D36-D6D9-0445AF488785}"/>
            </a:ext>
          </a:extLst>
        </xdr:cNvPr>
        <xdr:cNvSpPr/>
      </xdr:nvSpPr>
      <xdr:spPr>
        <a:xfrm>
          <a:off x="1374913" y="4403221"/>
          <a:ext cx="2921075"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82826</xdr:colOff>
      <xdr:row>16</xdr:row>
      <xdr:rowOff>112830</xdr:rowOff>
    </xdr:from>
    <xdr:to>
      <xdr:col>19</xdr:col>
      <xdr:colOff>204379</xdr:colOff>
      <xdr:row>18</xdr:row>
      <xdr:rowOff>99391</xdr:rowOff>
    </xdr:to>
    <xdr:sp macro="" textlink="">
      <xdr:nvSpPr>
        <xdr:cNvPr id="31" name="四角形: 角を丸くする 30">
          <a:extLst>
            <a:ext uri="{FF2B5EF4-FFF2-40B4-BE49-F238E27FC236}">
              <a16:creationId xmlns:a16="http://schemas.microsoft.com/office/drawing/2014/main" id="{74ECF95A-915B-8273-F494-043972409D47}"/>
            </a:ext>
          </a:extLst>
        </xdr:cNvPr>
        <xdr:cNvSpPr/>
      </xdr:nvSpPr>
      <xdr:spPr>
        <a:xfrm>
          <a:off x="1374913" y="4974721"/>
          <a:ext cx="2921075" cy="566344"/>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4A62-DA82-4277-B403-6FBDE779B095}">
  <dimension ref="B1:AN63"/>
  <sheetViews>
    <sheetView showGridLines="0" tabSelected="1" view="pageBreakPreview" zoomScale="115" zoomScaleNormal="85" zoomScaleSheetLayoutView="115" workbookViewId="0">
      <selection activeCell="G3" sqref="G3:AI3"/>
    </sheetView>
  </sheetViews>
  <sheetFormatPr defaultColWidth="2.875" defaultRowHeight="17.25" customHeight="1"/>
  <cols>
    <col min="1" max="1" width="1.625" style="240" customWidth="1"/>
    <col min="2" max="36" width="2.875" style="240"/>
    <col min="37" max="41" width="0" style="240" hidden="1" customWidth="1"/>
    <col min="42" max="43" width="2.875" style="240"/>
    <col min="44" max="44" width="5.25" style="240" bestFit="1" customWidth="1"/>
    <col min="45" max="16384" width="2.875" style="240"/>
  </cols>
  <sheetData>
    <row r="1" spans="2:40" ht="10.5" customHeight="1"/>
    <row r="2" spans="2:40" ht="24" customHeight="1" thickBot="1">
      <c r="B2" s="241" t="s">
        <v>410</v>
      </c>
      <c r="AI2" s="242" t="s">
        <v>8</v>
      </c>
    </row>
    <row r="3" spans="2:40" ht="20.100000000000001" customHeight="1">
      <c r="B3" s="535" t="s">
        <v>29</v>
      </c>
      <c r="C3" s="536"/>
      <c r="D3" s="536"/>
      <c r="E3" s="536"/>
      <c r="F3" s="537"/>
      <c r="G3" s="538"/>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40"/>
    </row>
    <row r="4" spans="2:40" ht="20.100000000000001" customHeight="1" thickBot="1">
      <c r="B4" s="541" t="s">
        <v>397</v>
      </c>
      <c r="C4" s="542"/>
      <c r="D4" s="542"/>
      <c r="E4" s="542"/>
      <c r="F4" s="543"/>
      <c r="G4" s="544"/>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6"/>
    </row>
    <row r="5" spans="2:40" ht="7.5" customHeight="1" thickBot="1"/>
    <row r="6" spans="2:40" ht="15.75" customHeight="1">
      <c r="B6" s="547" t="s">
        <v>16</v>
      </c>
      <c r="C6" s="548"/>
      <c r="D6" s="548"/>
      <c r="E6" s="551" t="s">
        <v>2</v>
      </c>
      <c r="F6" s="548"/>
      <c r="G6" s="552"/>
      <c r="H6" s="554" t="s">
        <v>435</v>
      </c>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6"/>
      <c r="AH6" s="557" t="s">
        <v>411</v>
      </c>
      <c r="AI6" s="558"/>
    </row>
    <row r="7" spans="2:40" ht="15.75" customHeight="1" thickBot="1">
      <c r="B7" s="549"/>
      <c r="C7" s="550"/>
      <c r="D7" s="550"/>
      <c r="E7" s="550"/>
      <c r="F7" s="550"/>
      <c r="G7" s="553"/>
      <c r="H7" s="513" t="s">
        <v>0</v>
      </c>
      <c r="I7" s="514"/>
      <c r="J7" s="514"/>
      <c r="K7" s="561"/>
      <c r="L7" s="513"/>
      <c r="M7" s="514"/>
      <c r="N7" s="514"/>
      <c r="O7" s="514"/>
      <c r="P7" s="514"/>
      <c r="Q7" s="514"/>
      <c r="R7" s="514"/>
      <c r="S7" s="514"/>
      <c r="T7" s="514"/>
      <c r="U7" s="514"/>
      <c r="V7" s="514"/>
      <c r="W7" s="514"/>
      <c r="X7" s="514"/>
      <c r="Y7" s="514"/>
      <c r="Z7" s="561"/>
      <c r="AA7" s="561"/>
      <c r="AB7" s="561"/>
      <c r="AC7" s="562"/>
      <c r="AD7" s="513" t="s">
        <v>1</v>
      </c>
      <c r="AE7" s="514"/>
      <c r="AF7" s="514"/>
      <c r="AG7" s="514"/>
      <c r="AH7" s="559"/>
      <c r="AI7" s="560"/>
      <c r="AK7" s="515" t="s">
        <v>22</v>
      </c>
      <c r="AL7" s="516"/>
      <c r="AM7" s="516"/>
      <c r="AN7" s="517"/>
    </row>
    <row r="8" spans="2:40" ht="14.25" customHeight="1">
      <c r="B8" s="504" t="s">
        <v>412</v>
      </c>
      <c r="C8" s="505"/>
      <c r="D8" s="506"/>
      <c r="E8" s="521" t="s">
        <v>22</v>
      </c>
      <c r="F8" s="522"/>
      <c r="G8" s="522"/>
      <c r="H8" s="522"/>
      <c r="I8" s="522"/>
      <c r="J8" s="522"/>
      <c r="K8" s="523"/>
      <c r="L8" s="273"/>
      <c r="M8" s="527"/>
      <c r="N8" s="527"/>
      <c r="O8" s="527"/>
      <c r="P8" s="527"/>
      <c r="Q8" s="527"/>
      <c r="T8" s="365"/>
      <c r="X8" s="365"/>
      <c r="AC8" s="264"/>
      <c r="AD8" s="245" t="s">
        <v>3</v>
      </c>
      <c r="AE8" s="255" t="s">
        <v>413</v>
      </c>
      <c r="AF8" s="255"/>
      <c r="AG8" s="256"/>
      <c r="AH8" s="257"/>
      <c r="AI8" s="258"/>
      <c r="AK8" s="251">
        <f>IF(M8="■",1,0)</f>
        <v>0</v>
      </c>
      <c r="AL8" s="252">
        <f>IF(P8="■",2,0)</f>
        <v>0</v>
      </c>
      <c r="AM8" s="252">
        <f>IF(T8="■",3,0)</f>
        <v>0</v>
      </c>
      <c r="AN8" s="253">
        <f>IF(X8="■",4,0)</f>
        <v>0</v>
      </c>
    </row>
    <row r="9" spans="2:40" ht="14.25" customHeight="1">
      <c r="B9" s="507"/>
      <c r="C9" s="471"/>
      <c r="D9" s="508"/>
      <c r="E9" s="524"/>
      <c r="F9" s="525"/>
      <c r="G9" s="525"/>
      <c r="H9" s="525"/>
      <c r="I9" s="525"/>
      <c r="J9" s="525"/>
      <c r="K9" s="526"/>
      <c r="L9" s="365"/>
      <c r="P9" s="365"/>
      <c r="T9" s="365"/>
      <c r="X9" s="365"/>
      <c r="AC9" s="264"/>
      <c r="AD9" s="245" t="s">
        <v>3</v>
      </c>
      <c r="AE9" s="255" t="s">
        <v>17</v>
      </c>
      <c r="AF9" s="255"/>
      <c r="AG9" s="256"/>
      <c r="AH9" s="257"/>
      <c r="AI9" s="258"/>
      <c r="AK9" s="259">
        <f>IF(L9="■",5,0)</f>
        <v>0</v>
      </c>
      <c r="AL9" s="260">
        <f>IF(P9="■",6,0)</f>
        <v>0</v>
      </c>
      <c r="AM9" s="260">
        <f>IF(T9="■",7,0)</f>
        <v>0</v>
      </c>
      <c r="AN9" s="261">
        <f>IF(X9="■",8,0)</f>
        <v>0</v>
      </c>
    </row>
    <row r="10" spans="2:40" ht="14.25" customHeight="1">
      <c r="B10" s="507"/>
      <c r="C10" s="471"/>
      <c r="D10" s="508"/>
      <c r="E10" s="497" t="s">
        <v>414</v>
      </c>
      <c r="F10" s="498"/>
      <c r="G10" s="498"/>
      <c r="H10" s="498"/>
      <c r="I10" s="498"/>
      <c r="J10" s="498"/>
      <c r="K10" s="499"/>
      <c r="L10" s="301" t="s">
        <v>3</v>
      </c>
      <c r="M10" s="307" t="s">
        <v>415</v>
      </c>
      <c r="N10" s="307"/>
      <c r="O10" s="307"/>
      <c r="P10" s="366"/>
      <c r="Q10" s="307"/>
      <c r="R10" s="366"/>
      <c r="S10" s="366"/>
      <c r="T10" s="366"/>
      <c r="U10" s="366"/>
      <c r="V10" s="366"/>
      <c r="W10" s="366"/>
      <c r="X10" s="366"/>
      <c r="Y10" s="366"/>
      <c r="Z10" s="366"/>
      <c r="AA10" s="366"/>
      <c r="AB10" s="366"/>
      <c r="AC10" s="344"/>
      <c r="AD10" s="245" t="s">
        <v>3</v>
      </c>
      <c r="AE10" s="255"/>
      <c r="AF10" s="255"/>
      <c r="AG10" s="256"/>
      <c r="AH10" s="257"/>
      <c r="AI10" s="258"/>
      <c r="AK10" s="259"/>
      <c r="AL10" s="260"/>
      <c r="AM10" s="260"/>
      <c r="AN10" s="261"/>
    </row>
    <row r="11" spans="2:40" ht="14.25" customHeight="1">
      <c r="B11" s="507"/>
      <c r="C11" s="471"/>
      <c r="D11" s="508"/>
      <c r="E11" s="470"/>
      <c r="F11" s="471"/>
      <c r="G11" s="471"/>
      <c r="H11" s="471"/>
      <c r="I11" s="471"/>
      <c r="J11" s="471"/>
      <c r="K11" s="472"/>
      <c r="L11" s="262" t="s">
        <v>3</v>
      </c>
      <c r="M11" s="240" t="s">
        <v>416</v>
      </c>
      <c r="O11" s="365"/>
      <c r="AD11" s="262" t="s">
        <v>3</v>
      </c>
      <c r="AE11" s="255"/>
      <c r="AF11" s="255"/>
      <c r="AG11" s="256"/>
      <c r="AH11" s="257"/>
      <c r="AI11" s="258"/>
      <c r="AK11" s="259"/>
      <c r="AL11" s="260"/>
      <c r="AM11" s="260"/>
      <c r="AN11" s="261"/>
    </row>
    <row r="12" spans="2:40" ht="14.25" customHeight="1">
      <c r="B12" s="507"/>
      <c r="C12" s="471"/>
      <c r="D12" s="508"/>
      <c r="E12" s="494"/>
      <c r="F12" s="495"/>
      <c r="G12" s="495"/>
      <c r="H12" s="495"/>
      <c r="I12" s="495"/>
      <c r="J12" s="495"/>
      <c r="K12" s="496"/>
      <c r="L12" s="367"/>
      <c r="M12" s="247"/>
      <c r="N12" s="247"/>
      <c r="O12" s="247"/>
      <c r="P12" s="367"/>
      <c r="Q12" s="247"/>
      <c r="R12" s="367"/>
      <c r="S12" s="367"/>
      <c r="T12" s="367"/>
      <c r="U12" s="367"/>
      <c r="V12" s="367"/>
      <c r="W12" s="367"/>
      <c r="X12" s="367"/>
      <c r="Y12" s="367"/>
      <c r="Z12" s="367"/>
      <c r="AA12" s="367"/>
      <c r="AB12" s="367"/>
      <c r="AC12" s="343"/>
      <c r="AD12" s="245" t="s">
        <v>3</v>
      </c>
      <c r="AE12" s="255"/>
      <c r="AF12" s="255"/>
      <c r="AG12" s="256"/>
      <c r="AH12" s="257"/>
      <c r="AI12" s="258"/>
      <c r="AK12" s="259"/>
      <c r="AL12" s="260"/>
      <c r="AM12" s="260"/>
      <c r="AN12" s="261"/>
    </row>
    <row r="13" spans="2:40" ht="14.25" customHeight="1">
      <c r="B13" s="507"/>
      <c r="C13" s="471"/>
      <c r="D13" s="508"/>
      <c r="E13" s="524" t="s">
        <v>417</v>
      </c>
      <c r="F13" s="525"/>
      <c r="G13" s="525"/>
      <c r="H13" s="525"/>
      <c r="I13" s="525"/>
      <c r="J13" s="525"/>
      <c r="K13" s="526"/>
      <c r="L13" s="365"/>
      <c r="M13" s="531"/>
      <c r="N13" s="531"/>
      <c r="O13" s="531"/>
      <c r="P13" s="531"/>
      <c r="Q13" s="531"/>
      <c r="R13" s="531"/>
      <c r="T13" s="531"/>
      <c r="U13" s="531"/>
      <c r="V13" s="531"/>
      <c r="W13" s="531"/>
      <c r="X13" s="531"/>
      <c r="Y13" s="531"/>
      <c r="AC13" s="264"/>
      <c r="AD13" s="245" t="s">
        <v>3</v>
      </c>
      <c r="AE13" s="255"/>
      <c r="AF13" s="255"/>
      <c r="AG13" s="256"/>
      <c r="AH13" s="257"/>
      <c r="AI13" s="258"/>
      <c r="AK13" s="259"/>
      <c r="AL13" s="260"/>
      <c r="AM13" s="260"/>
      <c r="AN13" s="261"/>
    </row>
    <row r="14" spans="2:40" ht="14.25" customHeight="1">
      <c r="B14" s="518"/>
      <c r="C14" s="519"/>
      <c r="D14" s="520"/>
      <c r="E14" s="528"/>
      <c r="F14" s="529"/>
      <c r="G14" s="529"/>
      <c r="H14" s="529"/>
      <c r="I14" s="529"/>
      <c r="J14" s="529"/>
      <c r="K14" s="530"/>
      <c r="M14" s="240" t="s">
        <v>418</v>
      </c>
      <c r="Q14" s="263" t="s">
        <v>4</v>
      </c>
      <c r="R14" s="532"/>
      <c r="S14" s="532"/>
      <c r="T14" s="532"/>
      <c r="U14" s="532"/>
      <c r="V14" s="532"/>
      <c r="W14" s="532"/>
      <c r="X14" s="532"/>
      <c r="Y14" s="532"/>
      <c r="Z14" s="532"/>
      <c r="AA14" s="532"/>
      <c r="AB14" s="532"/>
      <c r="AC14" s="268" t="s">
        <v>6</v>
      </c>
      <c r="AD14" s="245" t="s">
        <v>3</v>
      </c>
      <c r="AE14" s="255"/>
      <c r="AF14" s="255"/>
      <c r="AG14" s="256"/>
      <c r="AH14" s="257"/>
      <c r="AI14" s="258"/>
    </row>
    <row r="15" spans="2:40" ht="14.25" customHeight="1">
      <c r="B15" s="533" t="s">
        <v>419</v>
      </c>
      <c r="C15" s="468"/>
      <c r="D15" s="534"/>
      <c r="E15" s="270" t="s">
        <v>420</v>
      </c>
      <c r="F15" s="269"/>
      <c r="G15" s="269"/>
      <c r="H15" s="271"/>
      <c r="I15" s="271"/>
      <c r="J15" s="271"/>
      <c r="K15" s="271"/>
      <c r="L15" s="272" t="s">
        <v>3</v>
      </c>
      <c r="M15" s="273" t="s">
        <v>121</v>
      </c>
      <c r="N15" s="273"/>
      <c r="O15" s="273"/>
      <c r="P15" s="252"/>
      <c r="Q15" s="274"/>
      <c r="R15" s="274"/>
      <c r="W15" s="274"/>
      <c r="AB15" s="263"/>
      <c r="AC15" s="276"/>
      <c r="AD15" s="275" t="s">
        <v>3</v>
      </c>
      <c r="AE15" s="277" t="s">
        <v>407</v>
      </c>
      <c r="AF15" s="277"/>
      <c r="AG15" s="278"/>
      <c r="AH15" s="368"/>
      <c r="AI15" s="369"/>
    </row>
    <row r="16" spans="2:40" ht="14.25" customHeight="1">
      <c r="B16" s="507"/>
      <c r="C16" s="471"/>
      <c r="D16" s="508"/>
      <c r="E16" s="279"/>
      <c r="F16" s="254"/>
      <c r="G16" s="254"/>
      <c r="H16" s="280"/>
      <c r="I16" s="280"/>
      <c r="J16" s="280"/>
      <c r="K16" s="280"/>
      <c r="L16" s="262" t="s">
        <v>3</v>
      </c>
      <c r="M16" s="240" t="s">
        <v>34</v>
      </c>
      <c r="P16" s="263"/>
      <c r="Q16" s="282"/>
      <c r="R16" s="282"/>
      <c r="S16" s="365"/>
      <c r="W16" s="282"/>
      <c r="X16" s="365"/>
      <c r="AB16" s="263"/>
      <c r="AC16" s="268"/>
      <c r="AD16" s="245" t="s">
        <v>3</v>
      </c>
      <c r="AE16" s="255"/>
      <c r="AF16" s="255"/>
      <c r="AG16" s="256"/>
      <c r="AH16" s="257"/>
      <c r="AI16" s="258"/>
    </row>
    <row r="17" spans="2:35" ht="14.25" customHeight="1">
      <c r="B17" s="507"/>
      <c r="C17" s="471"/>
      <c r="D17" s="508"/>
      <c r="E17" s="279"/>
      <c r="F17" s="254"/>
      <c r="G17" s="254"/>
      <c r="H17" s="280"/>
      <c r="I17" s="280"/>
      <c r="J17" s="280"/>
      <c r="K17" s="280"/>
      <c r="L17" s="262" t="s">
        <v>3</v>
      </c>
      <c r="M17" s="240" t="s">
        <v>120</v>
      </c>
      <c r="P17" s="263"/>
      <c r="Q17" s="282"/>
      <c r="R17" s="282"/>
      <c r="S17" s="365"/>
      <c r="W17" s="282"/>
      <c r="X17" s="365"/>
      <c r="AB17" s="263"/>
      <c r="AC17" s="268"/>
      <c r="AD17" s="245" t="s">
        <v>5</v>
      </c>
      <c r="AE17" s="255"/>
      <c r="AF17" s="255"/>
      <c r="AG17" s="256"/>
      <c r="AH17" s="257"/>
      <c r="AI17" s="258"/>
    </row>
    <row r="18" spans="2:35" ht="14.25" customHeight="1">
      <c r="B18" s="507"/>
      <c r="C18" s="471"/>
      <c r="D18" s="508"/>
      <c r="E18" s="279"/>
      <c r="F18" s="254"/>
      <c r="G18" s="254"/>
      <c r="H18" s="280"/>
      <c r="I18" s="280"/>
      <c r="J18" s="280"/>
      <c r="K18" s="280"/>
      <c r="L18" s="262" t="s">
        <v>3</v>
      </c>
      <c r="M18" s="240" t="s">
        <v>398</v>
      </c>
      <c r="P18" s="263"/>
      <c r="Q18" s="282"/>
      <c r="R18" s="282"/>
      <c r="S18" s="365"/>
      <c r="W18" s="282"/>
      <c r="X18" s="365"/>
      <c r="AB18" s="263"/>
      <c r="AC18" s="268"/>
      <c r="AD18" s="245" t="s">
        <v>5</v>
      </c>
      <c r="AE18" s="255"/>
      <c r="AF18" s="255"/>
      <c r="AG18" s="256"/>
      <c r="AH18" s="370"/>
      <c r="AI18" s="258"/>
    </row>
    <row r="19" spans="2:35" ht="14.25" customHeight="1">
      <c r="B19" s="507"/>
      <c r="C19" s="471"/>
      <c r="D19" s="508"/>
      <c r="E19" s="279"/>
      <c r="F19" s="254"/>
      <c r="G19" s="254"/>
      <c r="H19" s="280"/>
      <c r="I19" s="280"/>
      <c r="J19" s="280"/>
      <c r="K19" s="280"/>
      <c r="L19" s="332"/>
      <c r="M19" s="240" t="s">
        <v>399</v>
      </c>
      <c r="Q19" s="509"/>
      <c r="R19" s="509"/>
      <c r="S19" s="509"/>
      <c r="T19" s="509"/>
      <c r="U19" s="509"/>
      <c r="V19" s="509"/>
      <c r="W19" s="509"/>
      <c r="X19" s="509"/>
      <c r="Y19" s="509"/>
      <c r="Z19" s="509"/>
      <c r="AA19" s="509"/>
      <c r="AB19" s="509"/>
      <c r="AC19" s="268" t="s">
        <v>6</v>
      </c>
      <c r="AD19" s="326" t="s">
        <v>5</v>
      </c>
      <c r="AE19" s="255"/>
      <c r="AF19" s="255"/>
      <c r="AG19" s="256"/>
      <c r="AH19" s="370"/>
      <c r="AI19" s="258"/>
    </row>
    <row r="20" spans="2:35" ht="20.100000000000001" customHeight="1">
      <c r="B20" s="507"/>
      <c r="C20" s="471"/>
      <c r="D20" s="508"/>
      <c r="E20" s="491" t="s">
        <v>18</v>
      </c>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3"/>
    </row>
    <row r="21" spans="2:35" ht="14.25" customHeight="1">
      <c r="B21" s="507"/>
      <c r="C21" s="471"/>
      <c r="D21" s="508"/>
      <c r="E21" s="470" t="s">
        <v>9</v>
      </c>
      <c r="F21" s="471"/>
      <c r="G21" s="471"/>
      <c r="H21" s="471"/>
      <c r="I21" s="471"/>
      <c r="J21" s="471"/>
      <c r="K21" s="471"/>
      <c r="L21" s="283" t="s">
        <v>19</v>
      </c>
      <c r="M21" s="240" t="s">
        <v>393</v>
      </c>
      <c r="N21" s="284"/>
      <c r="O21" s="284"/>
      <c r="P21" s="284"/>
      <c r="Q21" s="284"/>
      <c r="R21" s="284"/>
      <c r="S21" s="284"/>
      <c r="T21" s="284"/>
      <c r="U21" s="284"/>
      <c r="V21" s="284"/>
      <c r="W21" s="284"/>
      <c r="X21" s="284"/>
      <c r="Y21" s="284"/>
      <c r="Z21" s="284"/>
      <c r="AA21" s="284"/>
      <c r="AB21" s="284"/>
      <c r="AC21" s="285"/>
      <c r="AD21" s="245" t="s">
        <v>5</v>
      </c>
      <c r="AE21" s="255" t="s">
        <v>330</v>
      </c>
      <c r="AF21" s="255"/>
      <c r="AG21" s="256"/>
      <c r="AI21" s="351"/>
    </row>
    <row r="22" spans="2:35" ht="14.25" customHeight="1">
      <c r="B22" s="507"/>
      <c r="C22" s="471"/>
      <c r="D22" s="508"/>
      <c r="E22" s="286"/>
      <c r="F22" s="287"/>
      <c r="G22" s="287"/>
      <c r="H22" s="287"/>
      <c r="I22" s="287"/>
      <c r="J22" s="287"/>
      <c r="K22" s="287"/>
      <c r="L22" s="288"/>
      <c r="M22" s="289"/>
      <c r="N22" s="290" t="s">
        <v>20</v>
      </c>
      <c r="O22" s="290"/>
      <c r="P22" s="291" t="str">
        <f>IF(L15="■","■","□")</f>
        <v>□</v>
      </c>
      <c r="Q22" s="247" t="s">
        <v>394</v>
      </c>
      <c r="R22" s="292"/>
      <c r="S22" s="293"/>
      <c r="T22" s="247"/>
      <c r="U22" s="289"/>
      <c r="V22" s="289"/>
      <c r="W22" s="289"/>
      <c r="X22" s="289"/>
      <c r="Y22" s="289"/>
      <c r="Z22" s="289"/>
      <c r="AA22" s="289"/>
      <c r="AB22" s="289"/>
      <c r="AC22" s="294"/>
      <c r="AD22" s="245" t="s">
        <v>5</v>
      </c>
      <c r="AE22" s="255" t="s">
        <v>17</v>
      </c>
      <c r="AF22" s="255"/>
      <c r="AG22" s="256"/>
      <c r="AH22" s="257"/>
      <c r="AI22" s="258"/>
    </row>
    <row r="23" spans="2:35" ht="14.25" customHeight="1">
      <c r="B23" s="265"/>
      <c r="C23" s="266"/>
      <c r="D23" s="267"/>
      <c r="E23" s="497" t="s">
        <v>30</v>
      </c>
      <c r="F23" s="498"/>
      <c r="G23" s="498"/>
      <c r="H23" s="498"/>
      <c r="I23" s="498"/>
      <c r="J23" s="498"/>
      <c r="K23" s="499"/>
      <c r="L23" s="283" t="s">
        <v>19</v>
      </c>
      <c r="M23" s="240" t="s">
        <v>395</v>
      </c>
      <c r="N23" s="284"/>
      <c r="O23" s="284"/>
      <c r="P23" s="284"/>
      <c r="Q23" s="284"/>
      <c r="R23" s="284"/>
      <c r="S23" s="284"/>
      <c r="T23" s="284"/>
      <c r="U23" s="284"/>
      <c r="V23" s="284"/>
      <c r="W23" s="284"/>
      <c r="X23" s="284"/>
      <c r="Y23" s="284"/>
      <c r="Z23" s="284"/>
      <c r="AA23" s="284"/>
      <c r="AB23" s="284"/>
      <c r="AC23" s="285"/>
      <c r="AD23" s="245" t="s">
        <v>5</v>
      </c>
      <c r="AE23" s="255" t="s">
        <v>26</v>
      </c>
      <c r="AF23" s="255"/>
      <c r="AG23" s="256"/>
      <c r="AH23" s="257"/>
      <c r="AI23" s="258"/>
    </row>
    <row r="24" spans="2:35" ht="14.25" customHeight="1">
      <c r="B24" s="265"/>
      <c r="C24" s="266"/>
      <c r="D24" s="267"/>
      <c r="E24" s="470"/>
      <c r="F24" s="471"/>
      <c r="G24" s="471"/>
      <c r="H24" s="471"/>
      <c r="I24" s="471"/>
      <c r="J24" s="471"/>
      <c r="K24" s="472"/>
      <c r="L24" s="283"/>
      <c r="M24" s="284"/>
      <c r="N24" s="295" t="s">
        <v>20</v>
      </c>
      <c r="O24" s="295"/>
      <c r="P24" s="296" t="str">
        <f>IF(L15="■","■","□")</f>
        <v>□</v>
      </c>
      <c r="Q24" s="240" t="s">
        <v>396</v>
      </c>
      <c r="R24" s="297"/>
      <c r="S24" s="298"/>
      <c r="T24" s="284"/>
      <c r="U24" s="284"/>
      <c r="V24" s="284"/>
      <c r="W24" s="284"/>
      <c r="X24" s="284"/>
      <c r="Y24" s="284"/>
      <c r="Z24" s="284"/>
      <c r="AA24" s="284"/>
      <c r="AB24" s="284"/>
      <c r="AC24" s="285"/>
      <c r="AD24" s="245" t="s">
        <v>5</v>
      </c>
      <c r="AE24" s="255" t="s">
        <v>27</v>
      </c>
      <c r="AF24" s="255"/>
      <c r="AG24" s="256"/>
      <c r="AH24" s="257"/>
      <c r="AI24" s="258"/>
    </row>
    <row r="25" spans="2:35" ht="14.25" customHeight="1">
      <c r="B25" s="265"/>
      <c r="C25" s="266"/>
      <c r="D25" s="267"/>
      <c r="E25" s="467" t="s">
        <v>421</v>
      </c>
      <c r="F25" s="468"/>
      <c r="G25" s="468"/>
      <c r="H25" s="468"/>
      <c r="I25" s="468"/>
      <c r="J25" s="468"/>
      <c r="K25" s="469"/>
      <c r="L25" s="273" t="s">
        <v>234</v>
      </c>
      <c r="M25" s="299"/>
      <c r="N25" s="273"/>
      <c r="O25" s="299"/>
      <c r="P25" s="273"/>
      <c r="Q25" s="299"/>
      <c r="R25" s="273"/>
      <c r="S25" s="299"/>
      <c r="T25" s="299"/>
      <c r="U25" s="299"/>
      <c r="V25" s="299"/>
      <c r="W25" s="299"/>
      <c r="X25" s="299"/>
      <c r="Y25" s="299"/>
      <c r="Z25" s="299"/>
      <c r="AA25" s="299"/>
      <c r="AB25" s="299"/>
      <c r="AC25" s="300"/>
      <c r="AD25" s="245" t="s">
        <v>5</v>
      </c>
      <c r="AE25" s="255" t="s">
        <v>28</v>
      </c>
      <c r="AF25" s="255"/>
      <c r="AG25" s="256"/>
      <c r="AH25" s="257"/>
      <c r="AI25" s="258"/>
    </row>
    <row r="26" spans="2:35" ht="14.25" customHeight="1">
      <c r="B26" s="265"/>
      <c r="C26" s="266"/>
      <c r="D26" s="267"/>
      <c r="E26" s="470"/>
      <c r="F26" s="471"/>
      <c r="G26" s="471"/>
      <c r="H26" s="471"/>
      <c r="I26" s="471"/>
      <c r="J26" s="471"/>
      <c r="K26" s="472"/>
      <c r="L26" s="284"/>
      <c r="M26" s="245" t="s">
        <v>3</v>
      </c>
      <c r="N26" s="284" t="s">
        <v>235</v>
      </c>
      <c r="O26" s="295"/>
      <c r="P26" s="284"/>
      <c r="Q26" s="295"/>
      <c r="R26" s="284"/>
      <c r="S26" s="295"/>
      <c r="T26" s="284"/>
      <c r="U26" s="284"/>
      <c r="V26" s="284"/>
      <c r="W26" s="284"/>
      <c r="X26" s="284"/>
      <c r="Y26" s="284"/>
      <c r="Z26" s="284"/>
      <c r="AA26" s="284"/>
      <c r="AB26" s="284"/>
      <c r="AC26" s="285"/>
      <c r="AD26" s="262" t="s">
        <v>5</v>
      </c>
      <c r="AE26" s="255"/>
      <c r="AF26" s="255"/>
      <c r="AG26" s="256"/>
      <c r="AH26" s="257"/>
      <c r="AI26" s="258"/>
    </row>
    <row r="27" spans="2:35" ht="14.25" customHeight="1">
      <c r="B27" s="265"/>
      <c r="C27" s="266"/>
      <c r="D27" s="267"/>
      <c r="E27" s="470"/>
      <c r="F27" s="471"/>
      <c r="G27" s="471"/>
      <c r="H27" s="471"/>
      <c r="I27" s="471"/>
      <c r="J27" s="471"/>
      <c r="K27" s="472"/>
      <c r="M27" s="245" t="s">
        <v>3</v>
      </c>
      <c r="N27" s="240" t="s">
        <v>236</v>
      </c>
      <c r="O27" s="284"/>
      <c r="Q27" s="284"/>
      <c r="S27" s="284"/>
      <c r="T27" s="284"/>
      <c r="U27" s="284"/>
      <c r="V27" s="284"/>
      <c r="W27" s="284"/>
      <c r="X27" s="284"/>
      <c r="Y27" s="284"/>
      <c r="Z27" s="284"/>
      <c r="AA27" s="284"/>
      <c r="AB27" s="284"/>
      <c r="AC27" s="285"/>
      <c r="AD27" s="262" t="s">
        <v>5</v>
      </c>
      <c r="AE27" s="255"/>
      <c r="AF27" s="255"/>
      <c r="AG27" s="256"/>
      <c r="AH27" s="257"/>
      <c r="AI27" s="258"/>
    </row>
    <row r="28" spans="2:35" ht="3.95" customHeight="1">
      <c r="B28" s="265"/>
      <c r="C28" s="266"/>
      <c r="D28" s="267"/>
      <c r="E28" s="470"/>
      <c r="F28" s="471"/>
      <c r="G28" s="471"/>
      <c r="H28" s="471"/>
      <c r="I28" s="471"/>
      <c r="J28" s="471"/>
      <c r="K28" s="472"/>
      <c r="L28" s="283"/>
      <c r="M28" s="371"/>
      <c r="N28" s="295"/>
      <c r="O28" s="295"/>
      <c r="P28" s="296"/>
      <c r="R28" s="297"/>
      <c r="S28" s="298"/>
      <c r="T28" s="284"/>
      <c r="U28" s="284"/>
      <c r="V28" s="284"/>
      <c r="W28" s="284"/>
      <c r="X28" s="284"/>
      <c r="Y28" s="284"/>
      <c r="Z28" s="284"/>
      <c r="AA28" s="284"/>
      <c r="AB28" s="284"/>
      <c r="AC28" s="285"/>
      <c r="AD28" s="245"/>
      <c r="AE28" s="255"/>
      <c r="AF28" s="255"/>
      <c r="AG28" s="256"/>
      <c r="AH28" s="257"/>
      <c r="AI28" s="258"/>
    </row>
    <row r="29" spans="2:35" ht="20.100000000000001" customHeight="1">
      <c r="B29" s="265"/>
      <c r="C29" s="266"/>
      <c r="D29" s="267"/>
      <c r="E29" s="491" t="s">
        <v>322</v>
      </c>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3"/>
    </row>
    <row r="30" spans="2:35" ht="14.25" customHeight="1">
      <c r="B30" s="265"/>
      <c r="C30" s="266"/>
      <c r="D30" s="267"/>
      <c r="E30" s="467" t="s">
        <v>323</v>
      </c>
      <c r="F30" s="468"/>
      <c r="G30" s="468"/>
      <c r="H30" s="468"/>
      <c r="I30" s="468"/>
      <c r="J30" s="468"/>
      <c r="K30" s="469"/>
      <c r="L30" s="272" t="s">
        <v>3</v>
      </c>
      <c r="M30" s="273" t="s">
        <v>324</v>
      </c>
      <c r="N30" s="273"/>
      <c r="O30" s="273"/>
      <c r="P30" s="273"/>
      <c r="Q30" s="273"/>
      <c r="R30" s="273"/>
      <c r="S30" s="273"/>
      <c r="T30" s="273"/>
      <c r="U30" s="273"/>
      <c r="V30" s="273"/>
      <c r="W30" s="273"/>
      <c r="X30" s="273"/>
      <c r="Y30" s="284"/>
      <c r="Z30" s="284"/>
      <c r="AA30" s="284"/>
      <c r="AB30" s="284"/>
      <c r="AC30" s="285"/>
      <c r="AD30" s="245" t="s">
        <v>3</v>
      </c>
      <c r="AE30" s="255" t="s">
        <v>422</v>
      </c>
      <c r="AF30" s="255"/>
      <c r="AG30" s="256"/>
      <c r="AI30" s="351"/>
    </row>
    <row r="31" spans="2:35" ht="14.25" customHeight="1">
      <c r="B31" s="265"/>
      <c r="C31" s="266"/>
      <c r="D31" s="267"/>
      <c r="E31" s="494"/>
      <c r="F31" s="495"/>
      <c r="G31" s="495"/>
      <c r="H31" s="495"/>
      <c r="I31" s="495"/>
      <c r="J31" s="495"/>
      <c r="K31" s="496"/>
      <c r="L31" s="262" t="s">
        <v>3</v>
      </c>
      <c r="M31" s="284" t="s">
        <v>325</v>
      </c>
      <c r="N31" s="284"/>
      <c r="O31" s="284"/>
      <c r="P31" s="284"/>
      <c r="Q31" s="284"/>
      <c r="R31" s="284"/>
      <c r="S31" s="284"/>
      <c r="T31" s="284"/>
      <c r="U31" s="284"/>
      <c r="V31" s="284"/>
      <c r="W31" s="284"/>
      <c r="X31" s="284"/>
      <c r="Y31" s="284"/>
      <c r="Z31" s="284"/>
      <c r="AA31" s="284"/>
      <c r="AB31" s="284"/>
      <c r="AC31" s="285"/>
      <c r="AD31" s="245" t="s">
        <v>5</v>
      </c>
      <c r="AE31" s="255" t="s">
        <v>26</v>
      </c>
      <c r="AF31" s="255"/>
      <c r="AG31" s="256"/>
      <c r="AH31" s="257"/>
      <c r="AI31" s="258"/>
    </row>
    <row r="32" spans="2:35" ht="14.25" customHeight="1">
      <c r="B32" s="265"/>
      <c r="C32" s="266"/>
      <c r="D32" s="267"/>
      <c r="E32" s="497" t="s">
        <v>326</v>
      </c>
      <c r="F32" s="498"/>
      <c r="G32" s="498"/>
      <c r="H32" s="498"/>
      <c r="I32" s="498"/>
      <c r="J32" s="498"/>
      <c r="K32" s="499"/>
      <c r="L32" s="301" t="s">
        <v>3</v>
      </c>
      <c r="M32" s="302" t="s">
        <v>327</v>
      </c>
      <c r="N32" s="302"/>
      <c r="O32" s="302"/>
      <c r="P32" s="302"/>
      <c r="Q32" s="302"/>
      <c r="R32" s="302"/>
      <c r="S32" s="302"/>
      <c r="T32" s="302"/>
      <c r="U32" s="302"/>
      <c r="V32" s="302"/>
      <c r="W32" s="302"/>
      <c r="X32" s="302"/>
      <c r="Y32" s="303"/>
      <c r="Z32" s="303"/>
      <c r="AA32" s="303"/>
      <c r="AB32" s="303"/>
      <c r="AC32" s="304"/>
      <c r="AD32" s="245" t="s">
        <v>5</v>
      </c>
      <c r="AE32" s="255" t="s">
        <v>27</v>
      </c>
      <c r="AF32" s="255"/>
      <c r="AG32" s="256"/>
      <c r="AH32" s="257"/>
      <c r="AI32" s="258"/>
    </row>
    <row r="33" spans="2:35" ht="14.25" customHeight="1">
      <c r="B33" s="265"/>
      <c r="C33" s="266"/>
      <c r="D33" s="267"/>
      <c r="E33" s="470"/>
      <c r="F33" s="471"/>
      <c r="G33" s="471"/>
      <c r="H33" s="471"/>
      <c r="I33" s="471"/>
      <c r="J33" s="471"/>
      <c r="K33" s="472"/>
      <c r="L33" s="305"/>
      <c r="M33" s="500" t="s">
        <v>328</v>
      </c>
      <c r="N33" s="501"/>
      <c r="O33" s="501"/>
      <c r="P33" s="306" t="s">
        <v>3</v>
      </c>
      <c r="Q33" s="302" t="s">
        <v>329</v>
      </c>
      <c r="R33" s="307"/>
      <c r="S33" s="302"/>
      <c r="T33" s="302"/>
      <c r="U33" s="302"/>
      <c r="V33" s="302"/>
      <c r="W33" s="302"/>
      <c r="X33" s="302"/>
      <c r="Y33" s="302"/>
      <c r="Z33" s="302"/>
      <c r="AA33" s="303"/>
      <c r="AB33" s="303"/>
      <c r="AC33" s="304"/>
      <c r="AD33" s="245" t="s">
        <v>3</v>
      </c>
      <c r="AE33" s="255" t="s">
        <v>28</v>
      </c>
      <c r="AF33" s="255"/>
      <c r="AG33" s="256"/>
      <c r="AH33" s="257"/>
      <c r="AI33" s="258"/>
    </row>
    <row r="34" spans="2:35" ht="14.25" customHeight="1" thickBot="1">
      <c r="B34" s="308"/>
      <c r="C34" s="309"/>
      <c r="D34" s="310"/>
      <c r="E34" s="473"/>
      <c r="F34" s="474"/>
      <c r="G34" s="474"/>
      <c r="H34" s="474"/>
      <c r="I34" s="474"/>
      <c r="J34" s="474"/>
      <c r="K34" s="475"/>
      <c r="L34" s="311"/>
      <c r="M34" s="502"/>
      <c r="N34" s="503"/>
      <c r="O34" s="503"/>
      <c r="P34" s="312" t="s">
        <v>3</v>
      </c>
      <c r="Q34" s="313" t="s">
        <v>423</v>
      </c>
      <c r="R34" s="314"/>
      <c r="S34" s="313"/>
      <c r="T34" s="313"/>
      <c r="U34" s="313"/>
      <c r="V34" s="313"/>
      <c r="W34" s="313"/>
      <c r="X34" s="313"/>
      <c r="Y34" s="313"/>
      <c r="Z34" s="313"/>
      <c r="AA34" s="315"/>
      <c r="AB34" s="315"/>
      <c r="AC34" s="316"/>
      <c r="AD34" s="312" t="s">
        <v>3</v>
      </c>
      <c r="AE34" s="317"/>
      <c r="AF34" s="317"/>
      <c r="AG34" s="318"/>
      <c r="AH34" s="319"/>
      <c r="AI34" s="320"/>
    </row>
    <row r="35" spans="2:35" ht="14.25" customHeight="1">
      <c r="B35" s="504" t="s">
        <v>424</v>
      </c>
      <c r="C35" s="505"/>
      <c r="D35" s="506"/>
      <c r="E35" s="372" t="s">
        <v>420</v>
      </c>
      <c r="F35" s="373"/>
      <c r="G35" s="373"/>
      <c r="H35" s="373"/>
      <c r="I35" s="373"/>
      <c r="J35" s="373"/>
      <c r="K35" s="374"/>
      <c r="L35" s="248" t="s">
        <v>3</v>
      </c>
      <c r="M35" s="244" t="s">
        <v>121</v>
      </c>
      <c r="N35" s="321"/>
      <c r="O35" s="321"/>
      <c r="P35" s="321"/>
      <c r="Q35" s="322"/>
      <c r="R35" s="322"/>
      <c r="S35" s="322"/>
      <c r="T35" s="322"/>
      <c r="U35" s="322"/>
      <c r="V35" s="322"/>
      <c r="W35" s="322"/>
      <c r="X35" s="322"/>
      <c r="Y35" s="322"/>
      <c r="Z35" s="322"/>
      <c r="AA35" s="322"/>
      <c r="AB35" s="322"/>
      <c r="AC35" s="323"/>
      <c r="AD35" s="243" t="s">
        <v>3</v>
      </c>
      <c r="AE35" s="249" t="s">
        <v>7</v>
      </c>
      <c r="AF35" s="249"/>
      <c r="AG35" s="250"/>
      <c r="AI35" s="369"/>
    </row>
    <row r="36" spans="2:35" ht="14.25" customHeight="1">
      <c r="B36" s="507"/>
      <c r="C36" s="471"/>
      <c r="D36" s="508"/>
      <c r="E36" s="352"/>
      <c r="F36" s="266"/>
      <c r="G36" s="266"/>
      <c r="H36" s="266"/>
      <c r="I36" s="266"/>
      <c r="J36" s="266"/>
      <c r="K36" s="353"/>
      <c r="L36" s="262" t="s">
        <v>3</v>
      </c>
      <c r="M36" s="240" t="s">
        <v>34</v>
      </c>
      <c r="N36" s="298"/>
      <c r="O36" s="298"/>
      <c r="P36" s="298"/>
      <c r="Q36" s="324"/>
      <c r="R36" s="324"/>
      <c r="S36" s="324"/>
      <c r="T36" s="324"/>
      <c r="U36" s="324"/>
      <c r="V36" s="324"/>
      <c r="W36" s="324"/>
      <c r="X36" s="324"/>
      <c r="Y36" s="324"/>
      <c r="Z36" s="324"/>
      <c r="AA36" s="324"/>
      <c r="AB36" s="324"/>
      <c r="AC36" s="325"/>
      <c r="AD36" s="245" t="s">
        <v>5</v>
      </c>
      <c r="AE36" s="255"/>
      <c r="AF36" s="255"/>
      <c r="AG36" s="256"/>
      <c r="AH36" s="257"/>
      <c r="AI36" s="258"/>
    </row>
    <row r="37" spans="2:35" ht="14.25" customHeight="1">
      <c r="B37" s="507"/>
      <c r="C37" s="471"/>
      <c r="D37" s="508"/>
      <c r="E37" s="352"/>
      <c r="F37" s="266"/>
      <c r="G37" s="266"/>
      <c r="H37" s="266"/>
      <c r="I37" s="266"/>
      <c r="J37" s="266"/>
      <c r="K37" s="353"/>
      <c r="L37" s="262" t="s">
        <v>3</v>
      </c>
      <c r="M37" s="240" t="s">
        <v>120</v>
      </c>
      <c r="N37" s="298"/>
      <c r="O37" s="298"/>
      <c r="P37" s="298"/>
      <c r="Q37" s="324"/>
      <c r="R37" s="324"/>
      <c r="S37" s="324"/>
      <c r="T37" s="324"/>
      <c r="U37" s="324"/>
      <c r="V37" s="324"/>
      <c r="W37" s="324"/>
      <c r="X37" s="324"/>
      <c r="Y37" s="324"/>
      <c r="Z37" s="324"/>
      <c r="AA37" s="324"/>
      <c r="AB37" s="324"/>
      <c r="AC37" s="325"/>
      <c r="AD37" s="245" t="s">
        <v>5</v>
      </c>
      <c r="AE37" s="255"/>
      <c r="AF37" s="255"/>
      <c r="AG37" s="256"/>
      <c r="AH37" s="257"/>
      <c r="AI37" s="258"/>
    </row>
    <row r="38" spans="2:35" ht="14.25" customHeight="1">
      <c r="B38" s="507"/>
      <c r="C38" s="471"/>
      <c r="D38" s="508"/>
      <c r="E38" s="352"/>
      <c r="F38" s="266"/>
      <c r="G38" s="266"/>
      <c r="H38" s="266"/>
      <c r="I38" s="266"/>
      <c r="J38" s="266"/>
      <c r="K38" s="364"/>
      <c r="L38" s="262" t="s">
        <v>3</v>
      </c>
      <c r="M38" s="240" t="s">
        <v>398</v>
      </c>
      <c r="P38" s="263"/>
      <c r="Q38" s="282"/>
      <c r="R38" s="282"/>
      <c r="S38" s="365"/>
      <c r="W38" s="282"/>
      <c r="X38" s="365"/>
      <c r="AB38" s="263"/>
      <c r="AC38" s="268"/>
      <c r="AD38" s="245" t="s">
        <v>5</v>
      </c>
      <c r="AE38" s="255"/>
      <c r="AF38" s="255"/>
      <c r="AG38" s="256"/>
      <c r="AH38" s="257"/>
      <c r="AI38" s="258"/>
    </row>
    <row r="39" spans="2:35" ht="14.25" customHeight="1">
      <c r="B39" s="507"/>
      <c r="C39" s="471"/>
      <c r="D39" s="508"/>
      <c r="E39" s="349"/>
      <c r="F39" s="350"/>
      <c r="G39" s="350"/>
      <c r="H39" s="350"/>
      <c r="I39" s="350"/>
      <c r="J39" s="350"/>
      <c r="K39" s="280"/>
      <c r="L39" s="332"/>
      <c r="M39" s="240" t="s">
        <v>399</v>
      </c>
      <c r="Q39" s="509"/>
      <c r="R39" s="509"/>
      <c r="S39" s="509"/>
      <c r="T39" s="509"/>
      <c r="U39" s="509"/>
      <c r="V39" s="509"/>
      <c r="W39" s="509"/>
      <c r="X39" s="509"/>
      <c r="Y39" s="509"/>
      <c r="Z39" s="509"/>
      <c r="AA39" s="509"/>
      <c r="AB39" s="509"/>
      <c r="AC39" s="268" t="s">
        <v>6</v>
      </c>
      <c r="AD39" s="326" t="s">
        <v>5</v>
      </c>
      <c r="AE39" s="255"/>
      <c r="AF39" s="255"/>
      <c r="AG39" s="256"/>
      <c r="AH39" s="370"/>
      <c r="AI39" s="258"/>
    </row>
    <row r="40" spans="2:35" ht="20.100000000000001" customHeight="1">
      <c r="B40" s="507"/>
      <c r="C40" s="471"/>
      <c r="D40" s="508"/>
      <c r="E40" s="510" t="s">
        <v>400</v>
      </c>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2"/>
    </row>
    <row r="41" spans="2:35" ht="14.1" customHeight="1">
      <c r="B41" s="507"/>
      <c r="C41" s="471"/>
      <c r="D41" s="508"/>
      <c r="E41" s="467" t="s">
        <v>401</v>
      </c>
      <c r="F41" s="468"/>
      <c r="G41" s="468"/>
      <c r="H41" s="468"/>
      <c r="I41" s="468"/>
      <c r="J41" s="468"/>
      <c r="K41" s="469"/>
      <c r="L41" s="339" t="str">
        <f>IF(L35="■","■","□")</f>
        <v>□</v>
      </c>
      <c r="M41" s="273" t="s">
        <v>14</v>
      </c>
      <c r="N41" s="273"/>
      <c r="O41" s="273"/>
      <c r="P41" s="273"/>
      <c r="Q41" s="273"/>
      <c r="R41" s="273"/>
      <c r="S41" s="273"/>
      <c r="T41" s="273"/>
      <c r="U41" s="273"/>
      <c r="V41" s="273"/>
      <c r="W41" s="273"/>
      <c r="X41" s="273"/>
      <c r="Y41" s="273"/>
      <c r="Z41" s="273"/>
      <c r="AA41" s="273"/>
      <c r="AB41" s="273"/>
      <c r="AC41" s="331"/>
      <c r="AD41" s="275" t="s">
        <v>3</v>
      </c>
      <c r="AE41" s="255" t="s">
        <v>402</v>
      </c>
      <c r="AF41" s="255"/>
      <c r="AG41" s="256"/>
      <c r="AI41" s="351"/>
    </row>
    <row r="42" spans="2:35" ht="14.1" customHeight="1">
      <c r="B42" s="265"/>
      <c r="C42" s="266"/>
      <c r="D42" s="267"/>
      <c r="E42" s="470"/>
      <c r="F42" s="471"/>
      <c r="G42" s="471"/>
      <c r="H42" s="471"/>
      <c r="I42" s="471"/>
      <c r="J42" s="471"/>
      <c r="K42" s="472"/>
      <c r="L42" s="283"/>
      <c r="M42" s="284"/>
      <c r="N42" s="284"/>
      <c r="O42" s="284"/>
      <c r="P42" s="284"/>
      <c r="Q42" s="284"/>
      <c r="R42" s="284"/>
      <c r="S42" s="284"/>
      <c r="T42" s="284"/>
      <c r="U42" s="284"/>
      <c r="V42" s="327"/>
      <c r="W42" s="328"/>
      <c r="X42" s="328"/>
      <c r="Y42" s="328"/>
      <c r="Z42" s="328"/>
      <c r="AA42" s="328"/>
      <c r="AB42" s="328"/>
      <c r="AC42" s="329"/>
      <c r="AD42" s="245" t="s">
        <v>5</v>
      </c>
      <c r="AE42" s="255" t="s">
        <v>12</v>
      </c>
      <c r="AF42" s="255"/>
      <c r="AG42" s="256"/>
      <c r="AH42" s="257"/>
      <c r="AI42" s="258"/>
    </row>
    <row r="43" spans="2:35" ht="14.1" customHeight="1">
      <c r="B43" s="265"/>
      <c r="C43" s="266"/>
      <c r="D43" s="375"/>
      <c r="E43" s="476" t="s">
        <v>15</v>
      </c>
      <c r="F43" s="477"/>
      <c r="G43" s="477"/>
      <c r="H43" s="477"/>
      <c r="I43" s="477"/>
      <c r="J43" s="477"/>
      <c r="K43" s="478"/>
      <c r="L43" s="339" t="str">
        <f>IF(L35="■","■","□")</f>
        <v>□</v>
      </c>
      <c r="M43" s="273" t="s">
        <v>14</v>
      </c>
      <c r="N43" s="273"/>
      <c r="O43" s="273"/>
      <c r="P43" s="273"/>
      <c r="Q43" s="273"/>
      <c r="R43" s="273"/>
      <c r="S43" s="273"/>
      <c r="T43" s="273"/>
      <c r="U43" s="273"/>
      <c r="V43" s="273"/>
      <c r="W43" s="273"/>
      <c r="X43" s="273"/>
      <c r="Y43" s="273"/>
      <c r="Z43" s="273"/>
      <c r="AA43" s="273"/>
      <c r="AB43" s="273"/>
      <c r="AC43" s="331"/>
      <c r="AD43" s="275" t="s">
        <v>3</v>
      </c>
      <c r="AE43" s="277" t="s">
        <v>7</v>
      </c>
      <c r="AF43" s="277"/>
      <c r="AG43" s="278"/>
      <c r="AH43" s="257"/>
      <c r="AI43" s="258"/>
    </row>
    <row r="44" spans="2:35" ht="14.1" customHeight="1">
      <c r="B44" s="265"/>
      <c r="C44" s="266"/>
      <c r="D44" s="375"/>
      <c r="E44" s="479"/>
      <c r="F44" s="480"/>
      <c r="G44" s="480"/>
      <c r="H44" s="480"/>
      <c r="I44" s="480"/>
      <c r="J44" s="480"/>
      <c r="K44" s="481"/>
      <c r="L44" s="305"/>
      <c r="O44" s="246"/>
      <c r="AC44" s="264"/>
      <c r="AD44" s="245" t="s">
        <v>3</v>
      </c>
      <c r="AE44" s="255" t="s">
        <v>403</v>
      </c>
      <c r="AF44" s="255"/>
      <c r="AG44" s="256"/>
      <c r="AH44" s="257"/>
      <c r="AI44" s="258"/>
    </row>
    <row r="45" spans="2:35" ht="14.1" customHeight="1">
      <c r="B45" s="265"/>
      <c r="C45" s="266"/>
      <c r="D45" s="375"/>
      <c r="E45" s="352"/>
      <c r="F45" s="266"/>
      <c r="G45" s="266"/>
      <c r="H45" s="266"/>
      <c r="I45" s="266"/>
      <c r="J45" s="266"/>
      <c r="K45" s="353"/>
      <c r="L45" s="305"/>
      <c r="O45" s="246"/>
      <c r="AC45" s="264"/>
      <c r="AD45" s="245" t="s">
        <v>3</v>
      </c>
      <c r="AE45" s="255"/>
      <c r="AF45" s="255"/>
      <c r="AG45" s="256"/>
      <c r="AH45" s="257"/>
      <c r="AI45" s="258"/>
    </row>
    <row r="46" spans="2:35" ht="14.1" customHeight="1">
      <c r="B46" s="338"/>
      <c r="C46" s="280"/>
      <c r="D46" s="375"/>
      <c r="E46" s="476" t="s">
        <v>404</v>
      </c>
      <c r="F46" s="482"/>
      <c r="G46" s="482"/>
      <c r="H46" s="482"/>
      <c r="I46" s="482"/>
      <c r="J46" s="482"/>
      <c r="K46" s="483"/>
      <c r="L46" s="339" t="str">
        <f>IF(L35="■","■","□")</f>
        <v>□</v>
      </c>
      <c r="M46" s="273" t="s">
        <v>14</v>
      </c>
      <c r="N46" s="273"/>
      <c r="O46" s="273"/>
      <c r="P46" s="273"/>
      <c r="Q46" s="273"/>
      <c r="R46" s="273"/>
      <c r="S46" s="273"/>
      <c r="T46" s="273"/>
      <c r="U46" s="273"/>
      <c r="V46" s="273"/>
      <c r="W46" s="273"/>
      <c r="X46" s="273"/>
      <c r="Y46" s="273"/>
      <c r="Z46" s="273"/>
      <c r="AA46" s="273"/>
      <c r="AB46" s="273"/>
      <c r="AC46" s="331"/>
      <c r="AD46" s="275" t="s">
        <v>3</v>
      </c>
      <c r="AE46" s="277" t="s">
        <v>7</v>
      </c>
      <c r="AF46" s="277"/>
      <c r="AG46" s="278"/>
      <c r="AH46" s="257"/>
      <c r="AI46" s="258"/>
    </row>
    <row r="47" spans="2:35" ht="14.1" customHeight="1">
      <c r="B47" s="338"/>
      <c r="C47" s="280"/>
      <c r="D47" s="375"/>
      <c r="E47" s="484"/>
      <c r="F47" s="485"/>
      <c r="G47" s="485"/>
      <c r="H47" s="485"/>
      <c r="I47" s="485"/>
      <c r="J47" s="485"/>
      <c r="K47" s="486"/>
      <c r="L47" s="281"/>
      <c r="AC47" s="264"/>
      <c r="AD47" s="245" t="s">
        <v>3</v>
      </c>
      <c r="AE47" s="255" t="s">
        <v>403</v>
      </c>
      <c r="AF47" s="255"/>
      <c r="AG47" s="256"/>
      <c r="AH47" s="257"/>
      <c r="AI47" s="258"/>
    </row>
    <row r="48" spans="2:35" ht="14.1" customHeight="1">
      <c r="B48" s="338"/>
      <c r="C48" s="280"/>
      <c r="D48" s="375"/>
      <c r="E48" s="354"/>
      <c r="F48" s="330"/>
      <c r="G48" s="330"/>
      <c r="H48" s="330"/>
      <c r="I48" s="330"/>
      <c r="J48" s="330"/>
      <c r="K48" s="355"/>
      <c r="L48" s="281"/>
      <c r="AC48" s="264"/>
      <c r="AD48" s="245" t="s">
        <v>3</v>
      </c>
      <c r="AE48" s="255"/>
      <c r="AF48" s="255"/>
      <c r="AG48" s="256"/>
      <c r="AH48" s="257"/>
      <c r="AI48" s="258"/>
    </row>
    <row r="49" spans="2:35" ht="14.1" customHeight="1">
      <c r="B49" s="340"/>
      <c r="D49" s="375"/>
      <c r="E49" s="476" t="s">
        <v>405</v>
      </c>
      <c r="F49" s="482"/>
      <c r="G49" s="482"/>
      <c r="H49" s="482"/>
      <c r="I49" s="482"/>
      <c r="J49" s="482"/>
      <c r="K49" s="483"/>
      <c r="L49" s="339" t="str">
        <f>IF(L35="■","■","□")</f>
        <v>□</v>
      </c>
      <c r="M49" s="273" t="s">
        <v>14</v>
      </c>
      <c r="N49" s="273"/>
      <c r="O49" s="273"/>
      <c r="P49" s="273"/>
      <c r="Q49" s="273"/>
      <c r="R49" s="273"/>
      <c r="S49" s="273"/>
      <c r="T49" s="273"/>
      <c r="U49" s="273"/>
      <c r="V49" s="273"/>
      <c r="W49" s="273"/>
      <c r="X49" s="273"/>
      <c r="Y49" s="273"/>
      <c r="Z49" s="273"/>
      <c r="AA49" s="273"/>
      <c r="AB49" s="273"/>
      <c r="AC49" s="331"/>
      <c r="AD49" s="275" t="s">
        <v>5</v>
      </c>
      <c r="AE49" s="277" t="s">
        <v>7</v>
      </c>
      <c r="AF49" s="277"/>
      <c r="AG49" s="278"/>
      <c r="AH49" s="257"/>
      <c r="AI49" s="258"/>
    </row>
    <row r="50" spans="2:35" ht="14.1" customHeight="1">
      <c r="B50" s="340"/>
      <c r="D50" s="375"/>
      <c r="E50" s="484"/>
      <c r="F50" s="485"/>
      <c r="G50" s="485"/>
      <c r="H50" s="485"/>
      <c r="I50" s="485"/>
      <c r="J50" s="485"/>
      <c r="K50" s="486"/>
      <c r="L50" s="281"/>
      <c r="AC50" s="264"/>
      <c r="AD50" s="245" t="s">
        <v>3</v>
      </c>
      <c r="AE50" s="255" t="s">
        <v>403</v>
      </c>
      <c r="AF50" s="255"/>
      <c r="AG50" s="256"/>
      <c r="AH50" s="257"/>
      <c r="AI50" s="258"/>
    </row>
    <row r="51" spans="2:35" ht="14.1" customHeight="1">
      <c r="B51" s="340"/>
      <c r="D51" s="375"/>
      <c r="E51" s="356"/>
      <c r="F51" s="357"/>
      <c r="G51" s="357"/>
      <c r="H51" s="357"/>
      <c r="I51" s="357"/>
      <c r="J51" s="357"/>
      <c r="K51" s="358"/>
      <c r="L51" s="341"/>
      <c r="M51" s="333"/>
      <c r="N51" s="333"/>
      <c r="O51" s="333"/>
      <c r="P51" s="333"/>
      <c r="Q51" s="333"/>
      <c r="R51" s="333"/>
      <c r="S51" s="333"/>
      <c r="T51" s="333"/>
      <c r="U51" s="333"/>
      <c r="V51" s="333"/>
      <c r="W51" s="333"/>
      <c r="X51" s="333"/>
      <c r="Y51" s="333"/>
      <c r="Z51" s="333"/>
      <c r="AA51" s="333"/>
      <c r="AB51" s="333"/>
      <c r="AC51" s="334"/>
      <c r="AD51" s="245" t="s">
        <v>3</v>
      </c>
      <c r="AE51" s="336"/>
      <c r="AF51" s="336"/>
      <c r="AG51" s="337"/>
      <c r="AH51" s="257"/>
      <c r="AI51" s="258"/>
    </row>
    <row r="52" spans="2:35" ht="14.1" customHeight="1">
      <c r="B52" s="340"/>
      <c r="D52" s="375"/>
      <c r="E52" s="479" t="s">
        <v>406</v>
      </c>
      <c r="F52" s="480"/>
      <c r="G52" s="480"/>
      <c r="H52" s="480"/>
      <c r="I52" s="480"/>
      <c r="J52" s="480"/>
      <c r="K52" s="481"/>
      <c r="L52" s="281" t="str">
        <f>IF(L35="■","■","□")</f>
        <v>□</v>
      </c>
      <c r="M52" s="240" t="s">
        <v>14</v>
      </c>
      <c r="AC52" s="264"/>
      <c r="AD52" s="275" t="s">
        <v>3</v>
      </c>
      <c r="AE52" s="255" t="s">
        <v>7</v>
      </c>
      <c r="AF52" s="255"/>
      <c r="AG52" s="256"/>
      <c r="AH52" s="257"/>
      <c r="AI52" s="258"/>
    </row>
    <row r="53" spans="2:35" ht="14.1" customHeight="1">
      <c r="B53" s="340"/>
      <c r="D53" s="375"/>
      <c r="E53" s="479"/>
      <c r="F53" s="480"/>
      <c r="G53" s="480"/>
      <c r="H53" s="480"/>
      <c r="I53" s="480"/>
      <c r="J53" s="480"/>
      <c r="K53" s="481"/>
      <c r="L53" s="281"/>
      <c r="AC53" s="264"/>
      <c r="AD53" s="245" t="s">
        <v>3</v>
      </c>
      <c r="AE53" s="255" t="s">
        <v>407</v>
      </c>
      <c r="AF53" s="255"/>
      <c r="AG53" s="256"/>
      <c r="AH53" s="257"/>
      <c r="AI53" s="258"/>
    </row>
    <row r="54" spans="2:35" ht="14.1" customHeight="1">
      <c r="B54" s="340"/>
      <c r="D54" s="375"/>
      <c r="E54" s="359"/>
      <c r="F54" s="360"/>
      <c r="G54" s="360"/>
      <c r="H54" s="360"/>
      <c r="I54" s="360"/>
      <c r="J54" s="360"/>
      <c r="K54" s="361"/>
      <c r="L54" s="281"/>
      <c r="AC54" s="264"/>
      <c r="AD54" s="245" t="s">
        <v>3</v>
      </c>
      <c r="AE54" s="255"/>
      <c r="AF54" s="255"/>
      <c r="AG54" s="256"/>
      <c r="AH54" s="257"/>
      <c r="AI54" s="258"/>
    </row>
    <row r="55" spans="2:35" ht="14.1" customHeight="1">
      <c r="B55" s="340"/>
      <c r="D55" s="375"/>
      <c r="E55" s="487" t="s">
        <v>408</v>
      </c>
      <c r="F55" s="477"/>
      <c r="G55" s="477"/>
      <c r="H55" s="477"/>
      <c r="I55" s="477"/>
      <c r="J55" s="477"/>
      <c r="K55" s="478"/>
      <c r="L55" s="339" t="str">
        <f>IF(L35="■","■","□")</f>
        <v>□</v>
      </c>
      <c r="M55" s="273" t="s">
        <v>14</v>
      </c>
      <c r="N55" s="252"/>
      <c r="O55" s="252"/>
      <c r="P55" s="252"/>
      <c r="Q55" s="252"/>
      <c r="R55" s="252"/>
      <c r="S55" s="342"/>
      <c r="T55" s="273"/>
      <c r="U55" s="252"/>
      <c r="V55" s="252"/>
      <c r="W55" s="252"/>
      <c r="X55" s="252"/>
      <c r="Y55" s="252"/>
      <c r="Z55" s="252"/>
      <c r="AA55" s="252"/>
      <c r="AB55" s="252"/>
      <c r="AC55" s="331"/>
      <c r="AD55" s="275" t="s">
        <v>3</v>
      </c>
      <c r="AE55" s="277" t="s">
        <v>7</v>
      </c>
      <c r="AF55" s="277"/>
      <c r="AG55" s="278"/>
      <c r="AH55" s="257"/>
      <c r="AI55" s="258"/>
    </row>
    <row r="56" spans="2:35" ht="14.1" customHeight="1">
      <c r="B56" s="340"/>
      <c r="D56" s="375"/>
      <c r="E56" s="479"/>
      <c r="F56" s="480"/>
      <c r="G56" s="480"/>
      <c r="H56" s="480"/>
      <c r="I56" s="480"/>
      <c r="J56" s="480"/>
      <c r="K56" s="481"/>
      <c r="L56" s="281"/>
      <c r="N56" s="263"/>
      <c r="O56" s="263"/>
      <c r="P56" s="263"/>
      <c r="Q56" s="263"/>
      <c r="R56" s="263"/>
      <c r="S56" s="263"/>
      <c r="T56" s="263"/>
      <c r="U56" s="263"/>
      <c r="V56" s="263"/>
      <c r="W56" s="263"/>
      <c r="X56" s="263"/>
      <c r="Y56" s="263"/>
      <c r="Z56" s="263"/>
      <c r="AA56" s="263"/>
      <c r="AB56" s="263"/>
      <c r="AC56" s="264"/>
      <c r="AD56" s="245" t="s">
        <v>3</v>
      </c>
      <c r="AE56" s="255" t="s">
        <v>403</v>
      </c>
      <c r="AF56" s="255"/>
      <c r="AG56" s="256"/>
      <c r="AH56" s="257"/>
      <c r="AI56" s="258"/>
    </row>
    <row r="57" spans="2:35" ht="14.1" customHeight="1">
      <c r="B57" s="340"/>
      <c r="D57" s="375"/>
      <c r="E57" s="352"/>
      <c r="F57" s="266"/>
      <c r="G57" s="266"/>
      <c r="H57" s="266"/>
      <c r="I57" s="266"/>
      <c r="J57" s="266"/>
      <c r="K57" s="353"/>
      <c r="L57" s="281"/>
      <c r="N57" s="263"/>
      <c r="O57" s="263"/>
      <c r="P57" s="263"/>
      <c r="Q57" s="263"/>
      <c r="R57" s="263"/>
      <c r="S57" s="263"/>
      <c r="T57" s="263"/>
      <c r="U57" s="263"/>
      <c r="V57" s="263"/>
      <c r="W57" s="263"/>
      <c r="X57" s="263"/>
      <c r="Y57" s="263"/>
      <c r="Z57" s="263"/>
      <c r="AA57" s="263"/>
      <c r="AB57" s="263"/>
      <c r="AC57" s="264"/>
      <c r="AD57" s="245" t="s">
        <v>3</v>
      </c>
      <c r="AE57" s="336"/>
      <c r="AF57" s="255"/>
      <c r="AG57" s="256"/>
      <c r="AH57" s="257"/>
      <c r="AI57" s="258"/>
    </row>
    <row r="58" spans="2:35" ht="14.1" customHeight="1">
      <c r="B58" s="340"/>
      <c r="D58" s="375"/>
      <c r="E58" s="487" t="s">
        <v>25</v>
      </c>
      <c r="F58" s="477"/>
      <c r="G58" s="477"/>
      <c r="H58" s="477"/>
      <c r="I58" s="477"/>
      <c r="J58" s="477"/>
      <c r="K58" s="478"/>
      <c r="L58" s="339" t="str">
        <f>IF(L35="■","■","□")</f>
        <v>□</v>
      </c>
      <c r="M58" s="273" t="s">
        <v>14</v>
      </c>
      <c r="N58" s="273"/>
      <c r="O58" s="273"/>
      <c r="P58" s="273"/>
      <c r="Q58" s="273"/>
      <c r="R58" s="273"/>
      <c r="S58" s="273"/>
      <c r="T58" s="273"/>
      <c r="U58" s="273"/>
      <c r="V58" s="273"/>
      <c r="W58" s="273"/>
      <c r="X58" s="273"/>
      <c r="Y58" s="273"/>
      <c r="Z58" s="273"/>
      <c r="AA58" s="273"/>
      <c r="AB58" s="273"/>
      <c r="AC58" s="331"/>
      <c r="AD58" s="275" t="s">
        <v>3</v>
      </c>
      <c r="AE58" s="255" t="s">
        <v>7</v>
      </c>
      <c r="AF58" s="277"/>
      <c r="AG58" s="278"/>
      <c r="AH58" s="362"/>
      <c r="AI58" s="345"/>
    </row>
    <row r="59" spans="2:35" ht="14.1" customHeight="1">
      <c r="B59" s="340"/>
      <c r="D59" s="375"/>
      <c r="E59" s="479"/>
      <c r="F59" s="480"/>
      <c r="G59" s="480"/>
      <c r="H59" s="480"/>
      <c r="I59" s="480"/>
      <c r="J59" s="480"/>
      <c r="K59" s="481"/>
      <c r="L59" s="305"/>
      <c r="AC59" s="264"/>
      <c r="AD59" s="245" t="s">
        <v>3</v>
      </c>
      <c r="AE59" s="255" t="s">
        <v>403</v>
      </c>
      <c r="AF59" s="255"/>
      <c r="AG59" s="256"/>
      <c r="AH59" s="362"/>
      <c r="AI59" s="345"/>
    </row>
    <row r="60" spans="2:35" ht="14.1" customHeight="1">
      <c r="B60" s="340"/>
      <c r="D60" s="375"/>
      <c r="E60" s="488"/>
      <c r="F60" s="489"/>
      <c r="G60" s="489"/>
      <c r="H60" s="489"/>
      <c r="I60" s="489"/>
      <c r="J60" s="489"/>
      <c r="K60" s="490"/>
      <c r="L60" s="332"/>
      <c r="M60" s="333"/>
      <c r="N60" s="333"/>
      <c r="O60" s="333"/>
      <c r="P60" s="333"/>
      <c r="Q60" s="333"/>
      <c r="R60" s="333"/>
      <c r="S60" s="333"/>
      <c r="T60" s="333"/>
      <c r="U60" s="333"/>
      <c r="V60" s="333"/>
      <c r="W60" s="333"/>
      <c r="X60" s="333"/>
      <c r="Y60" s="333"/>
      <c r="Z60" s="333"/>
      <c r="AA60" s="333"/>
      <c r="AB60" s="333"/>
      <c r="AC60" s="334"/>
      <c r="AD60" s="335" t="s">
        <v>3</v>
      </c>
      <c r="AE60" s="255"/>
      <c r="AF60" s="336"/>
      <c r="AG60" s="337"/>
      <c r="AH60" s="362"/>
      <c r="AI60" s="345"/>
    </row>
    <row r="61" spans="2:35" ht="14.1" customHeight="1">
      <c r="B61" s="340"/>
      <c r="D61" s="375"/>
      <c r="E61" s="467" t="s">
        <v>409</v>
      </c>
      <c r="F61" s="468"/>
      <c r="G61" s="468"/>
      <c r="H61" s="468"/>
      <c r="I61" s="468"/>
      <c r="J61" s="468"/>
      <c r="K61" s="469"/>
      <c r="L61" s="339" t="str">
        <f>IF(L35="■","■","□")</f>
        <v>□</v>
      </c>
      <c r="M61" s="273" t="s">
        <v>14</v>
      </c>
      <c r="N61" s="273"/>
      <c r="O61" s="273"/>
      <c r="P61" s="273"/>
      <c r="Q61" s="273"/>
      <c r="R61" s="273"/>
      <c r="S61" s="273"/>
      <c r="T61" s="273"/>
      <c r="U61" s="273"/>
      <c r="V61" s="273"/>
      <c r="W61" s="273"/>
      <c r="X61" s="273"/>
      <c r="Y61" s="273"/>
      <c r="Z61" s="273"/>
      <c r="AA61" s="273"/>
      <c r="AB61" s="273"/>
      <c r="AC61" s="331"/>
      <c r="AD61" s="275" t="s">
        <v>3</v>
      </c>
      <c r="AE61" s="277" t="s">
        <v>7</v>
      </c>
      <c r="AF61" s="255"/>
      <c r="AG61" s="256"/>
      <c r="AH61" s="362"/>
      <c r="AI61" s="345"/>
    </row>
    <row r="62" spans="2:35" ht="14.1" customHeight="1">
      <c r="B62" s="340"/>
      <c r="D62" s="375"/>
      <c r="E62" s="470"/>
      <c r="F62" s="471"/>
      <c r="G62" s="471"/>
      <c r="H62" s="471"/>
      <c r="I62" s="471"/>
      <c r="J62" s="471"/>
      <c r="K62" s="472"/>
      <c r="L62" s="305"/>
      <c r="AC62" s="264"/>
      <c r="AD62" s="245" t="s">
        <v>5</v>
      </c>
      <c r="AE62" s="255" t="s">
        <v>12</v>
      </c>
      <c r="AF62" s="255"/>
      <c r="AG62" s="256"/>
      <c r="AH62" s="362"/>
      <c r="AI62" s="345"/>
    </row>
    <row r="63" spans="2:35" ht="14.1" customHeight="1" thickBot="1">
      <c r="B63" s="346"/>
      <c r="C63" s="314"/>
      <c r="D63" s="376"/>
      <c r="E63" s="473"/>
      <c r="F63" s="474"/>
      <c r="G63" s="474"/>
      <c r="H63" s="474"/>
      <c r="I63" s="474"/>
      <c r="J63" s="474"/>
      <c r="K63" s="475"/>
      <c r="L63" s="311"/>
      <c r="M63" s="314"/>
      <c r="N63" s="314"/>
      <c r="O63" s="314"/>
      <c r="P63" s="314"/>
      <c r="Q63" s="314"/>
      <c r="R63" s="314"/>
      <c r="S63" s="314"/>
      <c r="T63" s="314"/>
      <c r="U63" s="314"/>
      <c r="V63" s="314"/>
      <c r="W63" s="314"/>
      <c r="X63" s="314"/>
      <c r="Y63" s="314"/>
      <c r="Z63" s="314"/>
      <c r="AA63" s="314"/>
      <c r="AB63" s="314"/>
      <c r="AC63" s="347"/>
      <c r="AD63" s="312" t="s">
        <v>5</v>
      </c>
      <c r="AE63" s="317" t="s">
        <v>13</v>
      </c>
      <c r="AF63" s="317"/>
      <c r="AG63" s="318"/>
      <c r="AH63" s="363"/>
      <c r="AI63" s="348"/>
    </row>
  </sheetData>
  <sheetProtection algorithmName="SHA-512" hashValue="zxVW7xMfXTy6I0mCL7VA/mbOgxlJ/2mXDvD3CgR0x0lOcSRzkeqCb3bvodX0Y5Dfn/KKo16UviijHWcNmpEggw==" saltValue="feABWMohgs2gYUTcfoJ/9A==" spinCount="100000" sheet="1" formatCells="0" selectLockedCells="1"/>
  <mergeCells count="41">
    <mergeCell ref="B3:F3"/>
    <mergeCell ref="G3:AI3"/>
    <mergeCell ref="B4:F4"/>
    <mergeCell ref="G4:AI4"/>
    <mergeCell ref="B6:D7"/>
    <mergeCell ref="E6:G7"/>
    <mergeCell ref="H6:AG6"/>
    <mergeCell ref="AH6:AI7"/>
    <mergeCell ref="H7:K7"/>
    <mergeCell ref="L7:AC7"/>
    <mergeCell ref="E25:K28"/>
    <mergeCell ref="AD7:AG7"/>
    <mergeCell ref="AK7:AN7"/>
    <mergeCell ref="B8:D14"/>
    <mergeCell ref="E8:K9"/>
    <mergeCell ref="M8:Q8"/>
    <mergeCell ref="E10:K12"/>
    <mergeCell ref="E13:K14"/>
    <mergeCell ref="M13:R13"/>
    <mergeCell ref="T13:Y13"/>
    <mergeCell ref="R14:AB14"/>
    <mergeCell ref="B15:D22"/>
    <mergeCell ref="Q19:AB19"/>
    <mergeCell ref="E20:AI20"/>
    <mergeCell ref="E21:K21"/>
    <mergeCell ref="E23:K24"/>
    <mergeCell ref="E29:AI29"/>
    <mergeCell ref="E30:K31"/>
    <mergeCell ref="E32:K34"/>
    <mergeCell ref="M33:O34"/>
    <mergeCell ref="B35:D41"/>
    <mergeCell ref="Q39:AB39"/>
    <mergeCell ref="E40:AI40"/>
    <mergeCell ref="E41:K42"/>
    <mergeCell ref="E61:K63"/>
    <mergeCell ref="E43:K44"/>
    <mergeCell ref="E46:K47"/>
    <mergeCell ref="E49:K50"/>
    <mergeCell ref="E52:K53"/>
    <mergeCell ref="E55:K56"/>
    <mergeCell ref="E58:K60"/>
  </mergeCells>
  <phoneticPr fontId="2"/>
  <conditionalFormatting sqref="E30:AC34">
    <cfRule type="expression" dxfId="27" priority="4">
      <formula>$L$15="■"</formula>
    </cfRule>
  </conditionalFormatting>
  <conditionalFormatting sqref="E21:AC28">
    <cfRule type="expression" dxfId="26" priority="3">
      <formula>OR($L$16="■",$L$17="■")</formula>
    </cfRule>
  </conditionalFormatting>
  <conditionalFormatting sqref="E41:AC63">
    <cfRule type="expression" dxfId="25" priority="2">
      <formula>OR($L$36="■",$L$37="■")</formula>
    </cfRule>
  </conditionalFormatting>
  <conditionalFormatting sqref="E25:AC28 E10:AC12">
    <cfRule type="expression" dxfId="24" priority="1">
      <formula>#REF!="■"</formula>
    </cfRule>
  </conditionalFormatting>
  <dataValidations disablePrompts="1" count="5">
    <dataValidation type="list" allowBlank="1" showInputMessage="1" showErrorMessage="1" sqref="M8:Q8" xr:uid="{852D1B25-7D80-4CF3-A017-5A216F767CBD}">
      <formula1>地域区分</formula1>
    </dataValidation>
    <dataValidation type="list" allowBlank="1" showInputMessage="1" showErrorMessage="1" prompt="緩和措置を適用_x000a_する場合のみ_x000a_選択します。_x000a_" sqref="P33:P34" xr:uid="{7DC1A0C2-9E40-4D61-A4B3-020F057C10C0}">
      <formula1>"■,□"</formula1>
    </dataValidation>
    <dataValidation type="list" allowBlank="1" showInputMessage="1" showErrorMessage="1" sqref="AC35:AC37" xr:uid="{858F744C-C30E-43CE-8FAA-38F46062E6BD}">
      <formula1>#REF!</formula1>
    </dataValidation>
    <dataValidation allowBlank="1" showInputMessage="1" sqref="N35:P37" xr:uid="{B4512BE5-79E0-4899-848B-875DDD5AFA28}"/>
    <dataValidation type="list" allowBlank="1" showInputMessage="1" showErrorMessage="1" sqref="L35:L38 M26:M27 AD3:AD19 AD21:AD28 L30:L32 AD41:AD63 L10:L11 L15:L18 AD30:AD39" xr:uid="{63ED2CF8-37E0-40E8-BCB0-3B9A45F22FC3}">
      <formula1>"■,□"</formula1>
    </dataValidation>
  </dataValidations>
  <printOptions horizontalCentered="1"/>
  <pageMargins left="0.47244094488188981" right="0.31496062992125984" top="0.47244094488188981" bottom="0.39370078740157483" header="0.27559055118110237" footer="0.19685039370078741"/>
  <pageSetup paperSize="9" scale="93" fitToHeight="5" orientation="portrait" r:id="rId1"/>
  <headerFooter>
    <oddHeader>&amp;R&amp;"ＭＳ Ｐ明朝,標準"&amp;10（第&amp;P面）</oddHeader>
    <oddFooter>&amp;L&amp;"Meiryo UI,標準"&amp;9HP住920-6（Ver.20250415-2）&amp;R&amp;"Meiryo UI,標準"&amp;9Copyright 2016-2025 Houseplus Corporation</oddFooter>
  </headerFooter>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8EBF840-85FE-4DBC-91AD-C0242C312F6C}">
          <x14:formula1>
            <xm:f>master!$M$6:$M$11</xm:f>
          </x14:formula1>
          <xm:sqref>M13:R13</xm:sqref>
        </x14:dataValidation>
        <x14:dataValidation type="list" allowBlank="1" showInputMessage="1" showErrorMessage="1" xr:uid="{4750C6B1-551F-4F10-815A-6D07E137A16C}">
          <x14:formula1>
            <xm:f>master!$O$5:$O$9</xm:f>
          </x14:formula1>
          <xm:sqref>T13:Y13</xm:sqref>
        </x14:dataValidation>
        <x14:dataValidation type="list" allowBlank="1" xr:uid="{63864AAA-B124-4701-88D7-06483E01E670}">
          <x14:formula1>
            <xm:f>master!$Q$5:$Q$6</xm:f>
          </x14:formula1>
          <xm:sqref>Q19:AB19 Q39:AB39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A9F0-EA27-4F5F-8809-AE891186FAB9}">
  <sheetPr>
    <pageSetUpPr autoPageBreaks="0"/>
  </sheetPr>
  <dimension ref="B1:EP237"/>
  <sheetViews>
    <sheetView showGridLines="0" view="pageBreakPreview" zoomScale="85" zoomScaleNormal="100" zoomScaleSheetLayoutView="85" workbookViewId="0">
      <selection activeCell="F2" sqref="F2"/>
    </sheetView>
  </sheetViews>
  <sheetFormatPr defaultColWidth="2.75" defaultRowHeight="18" customHeight="1"/>
  <cols>
    <col min="1" max="1" width="1.625" style="10" customWidth="1"/>
    <col min="2" max="2" width="3.625" style="10" customWidth="1"/>
    <col min="3" max="5" width="2.75" style="10" customWidth="1"/>
    <col min="6" max="8" width="5.625" style="10" customWidth="1"/>
    <col min="9" max="10" width="2.75" style="10" customWidth="1"/>
    <col min="11" max="11" width="3.5" style="10" customWidth="1"/>
    <col min="12" max="14" width="2.75" style="10" customWidth="1"/>
    <col min="15" max="15" width="2.625" style="10" customWidth="1"/>
    <col min="16" max="18" width="2.75" style="10" customWidth="1"/>
    <col min="19" max="19" width="2.875" style="10" customWidth="1"/>
    <col min="20" max="25" width="2.75" style="10" customWidth="1"/>
    <col min="26" max="26" width="2.875" style="10" customWidth="1"/>
    <col min="27" max="34" width="2.75" style="10" customWidth="1"/>
    <col min="35" max="35" width="10.25" style="10" customWidth="1"/>
    <col min="36" max="36" width="3" style="10" customWidth="1"/>
    <col min="37" max="37" width="7.625" style="10" customWidth="1"/>
    <col min="38" max="41" width="3" style="10" customWidth="1"/>
    <col min="42" max="43" width="2.875" style="10" customWidth="1"/>
    <col min="44" max="44" width="4.375" style="10" customWidth="1"/>
    <col min="45" max="45" width="2.875" style="10" customWidth="1"/>
    <col min="46" max="51" width="3" style="10" customWidth="1"/>
    <col min="52" max="53" width="5.625" style="10" customWidth="1"/>
    <col min="54" max="54" width="2.625" style="10" customWidth="1"/>
    <col min="55" max="55" width="5.625" style="10" customWidth="1"/>
    <col min="56" max="56" width="2.625" style="10" customWidth="1"/>
    <col min="57" max="57" width="5.625" style="10" customWidth="1"/>
    <col min="58" max="59" width="2.625" style="10" customWidth="1"/>
    <col min="60" max="60" width="3" style="10" customWidth="1"/>
    <col min="61" max="63" width="6.625" style="10" customWidth="1"/>
    <col min="64" max="64" width="7.375" style="10" customWidth="1"/>
    <col min="65" max="66" width="7.625" style="10" customWidth="1"/>
    <col min="67" max="67" width="5.875" style="10" customWidth="1"/>
    <col min="68" max="68" width="5.125" style="10" customWidth="1"/>
    <col min="69" max="69" width="6" style="10" customWidth="1"/>
    <col min="70" max="70" width="5.125" style="10" customWidth="1"/>
    <col min="71" max="71" width="6" style="10" customWidth="1"/>
    <col min="72" max="72" width="5.875" style="10" customWidth="1"/>
    <col min="73" max="73" width="7.125" style="10" customWidth="1"/>
    <col min="74" max="74" width="9.375" style="10" customWidth="1"/>
    <col min="75" max="75" width="3.25" style="10" customWidth="1"/>
    <col min="76" max="80" width="3.625" style="10" hidden="1" customWidth="1"/>
    <col min="81" max="81" width="1.625" style="10" hidden="1" customWidth="1"/>
    <col min="82" max="98" width="7.625" style="10" hidden="1" customWidth="1"/>
    <col min="99" max="99" width="3.625" style="10" hidden="1" customWidth="1"/>
    <col min="100" max="100" width="40.875" style="10" hidden="1" customWidth="1"/>
    <col min="101" max="101" width="12.375" style="10" hidden="1" customWidth="1"/>
    <col min="102" max="102" width="10.625" style="10" hidden="1" customWidth="1"/>
    <col min="103" max="103" width="31.625" style="10" hidden="1" customWidth="1"/>
    <col min="104" max="104" width="10.625" style="10" hidden="1" customWidth="1"/>
    <col min="105" max="106" width="2.75" style="10" hidden="1" customWidth="1"/>
    <col min="107" max="144" width="2.75" style="10" customWidth="1"/>
    <col min="145" max="155" width="3.625" style="10" customWidth="1"/>
    <col min="156" max="16384" width="2.75" style="10"/>
  </cols>
  <sheetData>
    <row r="1" spans="2:145" ht="21.75" customHeight="1" thickBot="1">
      <c r="B1" s="9" t="s">
        <v>389</v>
      </c>
      <c r="F1" s="88"/>
      <c r="G1" s="88"/>
      <c r="H1" s="88"/>
      <c r="I1" s="88"/>
      <c r="J1" s="88"/>
      <c r="K1" s="88"/>
      <c r="L1" s="88"/>
      <c r="M1" s="88"/>
      <c r="N1" s="88"/>
      <c r="O1" s="88"/>
      <c r="P1" s="88"/>
      <c r="Q1" s="88"/>
      <c r="R1" s="88"/>
      <c r="S1" s="88"/>
      <c r="T1" s="88"/>
      <c r="U1" s="88"/>
      <c r="V1" s="88"/>
      <c r="W1" s="88"/>
      <c r="X1" s="88"/>
      <c r="Y1" s="88"/>
      <c r="AD1" s="88"/>
      <c r="AE1" s="88"/>
      <c r="AF1" s="88"/>
      <c r="AG1" s="88"/>
      <c r="AH1" s="88"/>
      <c r="AI1" s="88"/>
      <c r="AJ1" s="88"/>
      <c r="AK1" s="88"/>
      <c r="AL1" s="88"/>
      <c r="AM1" s="88"/>
      <c r="AN1" s="88"/>
      <c r="AO1" s="88"/>
      <c r="AP1" s="88"/>
      <c r="AQ1" s="88"/>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V1" s="113"/>
      <c r="BW1" s="113"/>
      <c r="BX1" s="113"/>
      <c r="BY1" s="113"/>
      <c r="BZ1" s="113"/>
      <c r="CA1" s="113"/>
      <c r="CB1" s="113"/>
      <c r="CC1" s="12"/>
      <c r="CD1" s="12"/>
      <c r="CE1" s="12"/>
      <c r="CF1" s="12"/>
      <c r="CG1" s="12"/>
      <c r="CH1" s="12"/>
      <c r="CI1" s="12"/>
      <c r="CJ1" s="12"/>
      <c r="CK1" s="12"/>
      <c r="CL1" s="12"/>
      <c r="CM1" s="12"/>
      <c r="CN1" s="12"/>
      <c r="CO1" s="12"/>
      <c r="CP1" s="12"/>
      <c r="CQ1" s="12"/>
      <c r="CR1" s="12"/>
      <c r="CS1" s="12"/>
      <c r="CT1" s="12"/>
      <c r="CU1" s="12"/>
      <c r="CV1" s="565" t="s">
        <v>284</v>
      </c>
      <c r="CW1" s="566"/>
      <c r="CX1" s="567" t="s">
        <v>289</v>
      </c>
      <c r="CY1" s="568"/>
      <c r="CZ1" s="566"/>
      <c r="DA1" s="12"/>
      <c r="DB1" s="12"/>
      <c r="DC1" s="12"/>
      <c r="DD1" s="12"/>
      <c r="DE1" s="12"/>
      <c r="DF1" s="12"/>
      <c r="DI1" s="11"/>
      <c r="DJ1" s="11"/>
      <c r="DK1" s="11"/>
      <c r="DL1" s="11"/>
      <c r="DM1" s="11"/>
      <c r="DN1" s="11"/>
      <c r="DO1" s="11"/>
      <c r="DP1" s="11"/>
      <c r="DQ1" s="11"/>
      <c r="DR1" s="11"/>
      <c r="DS1" s="11"/>
      <c r="DT1" s="11"/>
      <c r="DU1" s="11"/>
      <c r="DV1" s="11"/>
      <c r="DW1" s="11"/>
      <c r="DX1" s="11"/>
      <c r="DY1" s="11"/>
      <c r="DZ1" s="11"/>
      <c r="EA1" s="11"/>
      <c r="EB1" s="11"/>
      <c r="EC1" s="11"/>
      <c r="ED1" s="11"/>
      <c r="EE1" s="11"/>
    </row>
    <row r="2" spans="2:145" ht="21.75" customHeight="1">
      <c r="B2" s="569" t="s">
        <v>91</v>
      </c>
      <c r="C2" s="570"/>
      <c r="D2" s="570"/>
      <c r="E2" s="570"/>
      <c r="F2" s="2" t="s">
        <v>3</v>
      </c>
      <c r="G2" s="172" t="s">
        <v>240</v>
      </c>
      <c r="H2" s="4"/>
      <c r="I2" s="4"/>
      <c r="J2" s="4"/>
      <c r="K2" s="4"/>
      <c r="L2" s="4"/>
      <c r="M2" s="4"/>
      <c r="N2" s="4"/>
      <c r="O2" s="4"/>
      <c r="P2" s="4"/>
      <c r="Q2" s="4"/>
      <c r="R2" s="4"/>
      <c r="S2" s="5"/>
      <c r="T2" s="623" t="s">
        <v>275</v>
      </c>
      <c r="U2" s="624"/>
      <c r="V2" s="624"/>
      <c r="W2" s="624"/>
      <c r="X2" s="624"/>
      <c r="Y2" s="624"/>
      <c r="Z2" s="624"/>
      <c r="AA2" s="624"/>
      <c r="AB2" s="624"/>
      <c r="AC2" s="624"/>
      <c r="AD2" s="624"/>
      <c r="AE2" s="624"/>
      <c r="AF2" s="624"/>
      <c r="AG2" s="625"/>
      <c r="AH2" s="623" t="s">
        <v>280</v>
      </c>
      <c r="AI2" s="624"/>
      <c r="AJ2" s="624"/>
      <c r="AK2" s="624"/>
      <c r="AL2" s="624"/>
      <c r="AM2" s="624"/>
      <c r="AN2" s="624"/>
      <c r="AO2" s="624"/>
      <c r="AP2" s="624"/>
      <c r="AQ2" s="624"/>
      <c r="AR2" s="624"/>
      <c r="AS2" s="624"/>
      <c r="AT2" s="624"/>
      <c r="AU2" s="624"/>
      <c r="AV2" s="624"/>
      <c r="AW2" s="624"/>
      <c r="AX2" s="624"/>
      <c r="AY2" s="624"/>
      <c r="AZ2" s="624"/>
      <c r="BA2" s="624"/>
      <c r="BB2" s="624"/>
      <c r="BC2" s="625"/>
      <c r="BD2" s="623" t="s">
        <v>281</v>
      </c>
      <c r="BE2" s="624"/>
      <c r="BF2" s="624"/>
      <c r="BG2" s="624"/>
      <c r="BH2" s="624"/>
      <c r="BI2" s="624"/>
      <c r="BJ2" s="624"/>
      <c r="BK2" s="624"/>
      <c r="BL2" s="624"/>
      <c r="BM2" s="624"/>
      <c r="BN2" s="624"/>
      <c r="BO2" s="624"/>
      <c r="BP2" s="624"/>
      <c r="BQ2" s="624"/>
      <c r="BR2" s="624"/>
      <c r="BS2" s="625"/>
      <c r="BT2" s="439"/>
      <c r="BU2" s="439"/>
      <c r="BV2" s="210"/>
      <c r="BW2" s="210"/>
      <c r="BX2" s="210"/>
      <c r="BY2" s="210"/>
      <c r="BZ2" s="210"/>
      <c r="CA2" s="210"/>
      <c r="CB2" s="210"/>
      <c r="CC2" s="12"/>
      <c r="CD2" s="12"/>
      <c r="CE2" s="12"/>
      <c r="CF2" s="12"/>
      <c r="CG2" s="12"/>
      <c r="CH2" s="12"/>
      <c r="CI2" s="12"/>
      <c r="CJ2" s="12"/>
      <c r="CK2" s="12"/>
      <c r="CL2" s="12"/>
      <c r="CM2" s="12"/>
      <c r="CN2" s="12"/>
      <c r="CO2" s="12"/>
      <c r="CP2" s="12"/>
      <c r="CQ2" s="12"/>
      <c r="CR2" s="12"/>
      <c r="CS2" s="12"/>
      <c r="CT2" s="12"/>
      <c r="CU2" s="12"/>
      <c r="CV2" s="388" t="s">
        <v>304</v>
      </c>
      <c r="CW2" s="201" t="str">
        <f>IF($CD$31="","",SUM($CD$31:$CD$230))</f>
        <v/>
      </c>
      <c r="CX2" s="573" t="s">
        <v>285</v>
      </c>
      <c r="CY2" s="196" t="s">
        <v>271</v>
      </c>
      <c r="CZ2" s="197" t="str">
        <f>IF($AB$9="","",$AB$9)</f>
        <v/>
      </c>
      <c r="DA2" s="12"/>
      <c r="DB2" s="12"/>
      <c r="DC2" s="12"/>
      <c r="DD2" s="10" t="s">
        <v>38</v>
      </c>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row>
    <row r="3" spans="2:145" ht="21" customHeight="1">
      <c r="B3" s="571"/>
      <c r="C3" s="572"/>
      <c r="D3" s="572"/>
      <c r="E3" s="572"/>
      <c r="F3" s="3" t="s">
        <v>3</v>
      </c>
      <c r="G3" s="10" t="s">
        <v>241</v>
      </c>
      <c r="H3" s="1"/>
      <c r="I3" s="1"/>
      <c r="J3" s="1"/>
      <c r="K3" s="1"/>
      <c r="L3" s="1"/>
      <c r="M3" s="6"/>
      <c r="N3" s="6"/>
      <c r="O3" s="1"/>
      <c r="P3" s="1"/>
      <c r="Q3" s="1"/>
      <c r="R3" s="1"/>
      <c r="S3" s="173"/>
      <c r="T3" s="942" t="s">
        <v>349</v>
      </c>
      <c r="U3" s="943"/>
      <c r="V3" s="943"/>
      <c r="W3" s="943"/>
      <c r="X3" s="943"/>
      <c r="Y3" s="943"/>
      <c r="Z3" s="943"/>
      <c r="AA3" s="943"/>
      <c r="AB3" s="631"/>
      <c r="AC3" s="632"/>
      <c r="AD3" s="632"/>
      <c r="AE3" s="632"/>
      <c r="AF3" s="632"/>
      <c r="AG3" s="633"/>
      <c r="AH3" s="608" t="s">
        <v>269</v>
      </c>
      <c r="AI3" s="606"/>
      <c r="AJ3" s="606"/>
      <c r="AK3" s="606"/>
      <c r="AL3" s="606"/>
      <c r="AM3" s="606"/>
      <c r="AN3" s="606"/>
      <c r="AO3" s="609"/>
      <c r="AP3" s="605" t="s">
        <v>291</v>
      </c>
      <c r="AQ3" s="606"/>
      <c r="AR3" s="606"/>
      <c r="AS3" s="606"/>
      <c r="AT3" s="606"/>
      <c r="AU3" s="606"/>
      <c r="AV3" s="606"/>
      <c r="AW3" s="606"/>
      <c r="AX3" s="606"/>
      <c r="AY3" s="606"/>
      <c r="AZ3" s="606"/>
      <c r="BA3" s="606"/>
      <c r="BB3" s="606"/>
      <c r="BC3" s="607"/>
      <c r="BD3" s="608" t="s">
        <v>269</v>
      </c>
      <c r="BE3" s="606"/>
      <c r="BF3" s="606"/>
      <c r="BG3" s="606"/>
      <c r="BH3" s="606"/>
      <c r="BI3" s="606"/>
      <c r="BJ3" s="606"/>
      <c r="BK3" s="609"/>
      <c r="BL3" s="605" t="s">
        <v>291</v>
      </c>
      <c r="BM3" s="606"/>
      <c r="BN3" s="606"/>
      <c r="BO3" s="606"/>
      <c r="BP3" s="606"/>
      <c r="BQ3" s="606"/>
      <c r="BR3" s="606"/>
      <c r="BS3" s="607"/>
      <c r="BT3" s="219"/>
      <c r="BU3" s="219"/>
      <c r="BV3" s="219"/>
      <c r="BW3" s="211"/>
      <c r="BX3" s="211"/>
      <c r="BY3" s="211"/>
      <c r="BZ3" s="211"/>
      <c r="CA3" s="211"/>
      <c r="CB3" s="211"/>
      <c r="CV3" s="135" t="s">
        <v>361</v>
      </c>
      <c r="CW3" s="202" t="str">
        <f>IF($CE31="","",SUM(CE31:CE230))</f>
        <v/>
      </c>
      <c r="CX3" s="573"/>
      <c r="CY3" s="196" t="s">
        <v>273</v>
      </c>
      <c r="CZ3" s="197" t="str">
        <f>IF($AB$11="","",$AB$11)</f>
        <v/>
      </c>
      <c r="DC3" s="11"/>
      <c r="DD3" s="64" t="s">
        <v>42</v>
      </c>
      <c r="DE3" s="65"/>
      <c r="DF3" s="65"/>
      <c r="DG3" s="65"/>
      <c r="DH3" s="65"/>
      <c r="DI3" s="65"/>
      <c r="DJ3" s="65"/>
      <c r="DK3" s="65"/>
      <c r="DL3" s="65"/>
      <c r="DM3" s="64" t="s">
        <v>73</v>
      </c>
      <c r="DN3" s="65"/>
      <c r="DO3" s="65"/>
      <c r="DP3" s="65"/>
      <c r="DQ3" s="65"/>
      <c r="DR3" s="65"/>
      <c r="DS3" s="65"/>
      <c r="DT3" s="65"/>
      <c r="DU3" s="65"/>
      <c r="DV3" s="65"/>
      <c r="DW3" s="65"/>
      <c r="DX3" s="65"/>
      <c r="DY3" s="65"/>
      <c r="DZ3" s="65"/>
      <c r="EA3" s="66"/>
      <c r="EB3" s="11"/>
      <c r="EC3" s="11"/>
      <c r="ED3" s="11"/>
      <c r="EE3" s="11"/>
    </row>
    <row r="4" spans="2:145" ht="21" customHeight="1">
      <c r="B4" s="574" t="s">
        <v>386</v>
      </c>
      <c r="C4" s="575"/>
      <c r="D4" s="575"/>
      <c r="E4" s="576"/>
      <c r="F4" s="136" t="s">
        <v>3</v>
      </c>
      <c r="G4" s="174" t="s">
        <v>110</v>
      </c>
      <c r="H4" s="174"/>
      <c r="I4" s="577" t="s">
        <v>3</v>
      </c>
      <c r="J4" s="577"/>
      <c r="K4" s="174" t="s">
        <v>303</v>
      </c>
      <c r="L4" s="174"/>
      <c r="M4" s="174"/>
      <c r="N4" s="174"/>
      <c r="O4" s="174"/>
      <c r="P4" s="174"/>
      <c r="Q4" s="174"/>
      <c r="R4" s="174"/>
      <c r="S4" s="175"/>
      <c r="T4" s="628"/>
      <c r="U4" s="629"/>
      <c r="V4" s="629"/>
      <c r="W4" s="629"/>
      <c r="X4" s="629"/>
      <c r="Y4" s="629"/>
      <c r="Z4" s="629"/>
      <c r="AA4" s="629"/>
      <c r="AB4" s="634"/>
      <c r="AC4" s="635"/>
      <c r="AD4" s="635"/>
      <c r="AE4" s="635"/>
      <c r="AF4" s="635"/>
      <c r="AG4" s="636"/>
      <c r="AH4" s="626" t="s">
        <v>244</v>
      </c>
      <c r="AI4" s="627"/>
      <c r="AJ4" s="627"/>
      <c r="AK4" s="429" t="s">
        <v>245</v>
      </c>
      <c r="AL4" s="610" t="str">
        <f>IF($F$12="","",TRUNC(((1-$AL$5)*100),2))</f>
        <v/>
      </c>
      <c r="AM4" s="610"/>
      <c r="AN4" s="610"/>
      <c r="AO4" s="611"/>
      <c r="AP4" s="612" t="s">
        <v>248</v>
      </c>
      <c r="AQ4" s="613"/>
      <c r="AR4" s="613"/>
      <c r="AS4" s="614"/>
      <c r="AT4" s="618" t="s">
        <v>260</v>
      </c>
      <c r="AU4" s="619"/>
      <c r="AV4" s="619"/>
      <c r="AW4" s="619"/>
      <c r="AX4" s="619"/>
      <c r="AY4" s="620"/>
      <c r="AZ4" s="621" t="str">
        <f>IF($BJ$31="","",ROUNDUP($CW$14,1))</f>
        <v/>
      </c>
      <c r="BA4" s="622"/>
      <c r="BB4" s="587" t="str">
        <f>IF($AZ$4="","",IF($AZ$4&lt;=$AZ$5,"達成","非達成"))</f>
        <v/>
      </c>
      <c r="BC4" s="588"/>
      <c r="BD4" s="591" t="s">
        <v>244</v>
      </c>
      <c r="BE4" s="592"/>
      <c r="BF4" s="592"/>
      <c r="BG4" s="592"/>
      <c r="BH4" s="593"/>
      <c r="BI4" s="139" t="s">
        <v>67</v>
      </c>
      <c r="BJ4" s="597" t="str">
        <f>IF($F$12="","",IF($BJ$5="","",TRUNC(((1-$BJ$5)*100),2)))</f>
        <v/>
      </c>
      <c r="BK4" s="598"/>
      <c r="BL4" s="599" t="s">
        <v>347</v>
      </c>
      <c r="BM4" s="600"/>
      <c r="BN4" s="603" t="s">
        <v>260</v>
      </c>
      <c r="BO4" s="603"/>
      <c r="BP4" s="603"/>
      <c r="BQ4" s="957" t="str">
        <f>IF($F$4="□","",TRUNC(($CW$14+$AB$3),1))</f>
        <v/>
      </c>
      <c r="BR4" s="957"/>
      <c r="BS4" s="960" t="str">
        <f>IF($BQ$4="","",IF($BQ$4&lt;=$BQ$5,"達成","非達成"))</f>
        <v/>
      </c>
      <c r="BV4" s="219"/>
      <c r="BW4" s="211"/>
      <c r="BX4" s="211"/>
      <c r="BY4" s="211"/>
      <c r="BZ4" s="211"/>
      <c r="CA4" s="211"/>
      <c r="CB4" s="211"/>
      <c r="CC4" s="123"/>
      <c r="CD4" s="630"/>
      <c r="CE4" s="630"/>
      <c r="CF4" s="123"/>
      <c r="CG4" s="123"/>
      <c r="CH4" s="123"/>
      <c r="CI4" s="123"/>
      <c r="CJ4" s="123"/>
      <c r="CK4" s="123"/>
      <c r="CL4" s="123"/>
      <c r="CM4" s="123"/>
      <c r="CN4" s="123"/>
      <c r="CO4" s="123"/>
      <c r="CP4" s="123"/>
      <c r="CQ4" s="123"/>
      <c r="CR4" s="123"/>
      <c r="CS4" s="123"/>
      <c r="CT4" s="123"/>
      <c r="CU4" s="126"/>
      <c r="CV4" s="135" t="s">
        <v>266</v>
      </c>
      <c r="CW4" s="202" t="str">
        <f>IF($CF$31="","",SUM($CF$31:$CF$230))</f>
        <v/>
      </c>
      <c r="CX4" s="573"/>
      <c r="CY4" s="196" t="s">
        <v>272</v>
      </c>
      <c r="CZ4" s="197" t="str">
        <f>IF($AB$13="","",$AB$13)</f>
        <v/>
      </c>
      <c r="DB4" s="114"/>
      <c r="DC4" s="11"/>
      <c r="DD4" s="67" t="s">
        <v>43</v>
      </c>
      <c r="DE4" s="68"/>
      <c r="DF4" s="68"/>
      <c r="DG4" s="68"/>
      <c r="DH4" s="68"/>
      <c r="DI4" s="68"/>
      <c r="DJ4" s="68"/>
      <c r="DK4" s="68"/>
      <c r="DL4" s="68"/>
      <c r="DM4" s="67" t="s">
        <v>74</v>
      </c>
      <c r="DN4" s="68"/>
      <c r="DO4" s="68"/>
      <c r="DP4" s="68"/>
      <c r="DQ4" s="68"/>
      <c r="DR4" s="68"/>
      <c r="DS4" s="68"/>
      <c r="DT4" s="68"/>
      <c r="DU4" s="68"/>
      <c r="DV4" s="68"/>
      <c r="DW4" s="68"/>
      <c r="DX4" s="68"/>
      <c r="DY4" s="68"/>
      <c r="DZ4" s="68"/>
      <c r="EA4" s="69"/>
      <c r="EB4" s="11"/>
      <c r="EC4" s="11"/>
      <c r="ED4" s="11"/>
      <c r="EE4" s="11"/>
    </row>
    <row r="5" spans="2:145" ht="21" customHeight="1">
      <c r="B5" s="574" t="s">
        <v>387</v>
      </c>
      <c r="C5" s="575"/>
      <c r="D5" s="575"/>
      <c r="E5" s="576"/>
      <c r="F5" s="393" t="s">
        <v>3</v>
      </c>
      <c r="G5" s="174" t="s">
        <v>456</v>
      </c>
      <c r="H5" s="174"/>
      <c r="I5" s="577" t="s">
        <v>3</v>
      </c>
      <c r="J5" s="577"/>
      <c r="K5" s="174" t="s">
        <v>363</v>
      </c>
      <c r="L5" s="174"/>
      <c r="M5" s="398" t="s">
        <v>448</v>
      </c>
      <c r="N5" s="393" t="s">
        <v>3</v>
      </c>
      <c r="O5" s="174" t="s">
        <v>444</v>
      </c>
      <c r="P5" s="174"/>
      <c r="Q5" s="174"/>
      <c r="R5" s="174"/>
      <c r="S5" s="175"/>
      <c r="T5" s="628" t="s">
        <v>350</v>
      </c>
      <c r="U5" s="629"/>
      <c r="V5" s="629"/>
      <c r="W5" s="629"/>
      <c r="X5" s="629"/>
      <c r="Y5" s="629"/>
      <c r="Z5" s="629"/>
      <c r="AA5" s="629"/>
      <c r="AB5" s="637"/>
      <c r="AC5" s="638"/>
      <c r="AD5" s="638"/>
      <c r="AE5" s="638"/>
      <c r="AF5" s="638"/>
      <c r="AG5" s="639"/>
      <c r="AH5" s="628"/>
      <c r="AI5" s="629"/>
      <c r="AJ5" s="629"/>
      <c r="AK5" s="140" t="s">
        <v>246</v>
      </c>
      <c r="AL5" s="578" t="str">
        <f>IF($BI$31="","",ROUNDUP(($CW$7/$CW$8),2))</f>
        <v/>
      </c>
      <c r="AM5" s="578"/>
      <c r="AN5" s="578"/>
      <c r="AO5" s="579"/>
      <c r="AP5" s="615"/>
      <c r="AQ5" s="616"/>
      <c r="AR5" s="616"/>
      <c r="AS5" s="617"/>
      <c r="AT5" s="580" t="s">
        <v>261</v>
      </c>
      <c r="AU5" s="581"/>
      <c r="AV5" s="581"/>
      <c r="AW5" s="581"/>
      <c r="AX5" s="581"/>
      <c r="AY5" s="582"/>
      <c r="AZ5" s="583" t="str">
        <f>IF($BL$31="","",ROUNDUP($CW$15,1))</f>
        <v/>
      </c>
      <c r="BA5" s="584"/>
      <c r="BB5" s="589"/>
      <c r="BC5" s="590"/>
      <c r="BD5" s="594"/>
      <c r="BE5" s="595"/>
      <c r="BF5" s="595"/>
      <c r="BG5" s="595"/>
      <c r="BH5" s="596"/>
      <c r="BI5" s="141" t="s">
        <v>279</v>
      </c>
      <c r="BJ5" s="585" t="str">
        <f>IF($F$4="□","",ROUNDUP((($CW$7+$AB$5)/($CW$8+$AB$7)),2))</f>
        <v/>
      </c>
      <c r="BK5" s="586"/>
      <c r="BL5" s="601"/>
      <c r="BM5" s="602"/>
      <c r="BN5" s="604" t="s">
        <v>438</v>
      </c>
      <c r="BO5" s="604"/>
      <c r="BP5" s="604"/>
      <c r="BQ5" s="958" t="str">
        <f>IF($F$4="□","",TRUNC(($CW$15+$AB$7),1))</f>
        <v/>
      </c>
      <c r="BR5" s="958"/>
      <c r="BS5" s="961"/>
      <c r="BV5" s="219"/>
      <c r="BW5" s="211"/>
      <c r="BX5" s="211"/>
      <c r="BY5" s="211"/>
      <c r="BZ5" s="211"/>
      <c r="CA5" s="211"/>
      <c r="CB5" s="211"/>
      <c r="CC5" s="123"/>
      <c r="CD5" s="211"/>
      <c r="CE5" s="211"/>
      <c r="CF5" s="211"/>
      <c r="CG5" s="214"/>
      <c r="CH5" s="123"/>
      <c r="CI5" s="123"/>
      <c r="CJ5" s="219"/>
      <c r="CK5" s="123"/>
      <c r="CL5" s="123"/>
      <c r="CM5" s="123"/>
      <c r="CN5" s="123"/>
      <c r="CO5" s="123"/>
      <c r="CP5" s="123"/>
      <c r="CQ5" s="123"/>
      <c r="CR5" s="123"/>
      <c r="CS5" s="123"/>
      <c r="CT5" s="123"/>
      <c r="CU5" s="110"/>
      <c r="CV5" s="135" t="s">
        <v>359</v>
      </c>
      <c r="CW5" s="202" t="str">
        <f>IF($CG$31="","",SUM($CG$31:$CG$230))</f>
        <v/>
      </c>
      <c r="CX5" s="573"/>
      <c r="CY5" s="196" t="s">
        <v>274</v>
      </c>
      <c r="CZ5" s="197" t="str">
        <f>IF($AB$3="","",ROUNDUP(AB15,1))</f>
        <v/>
      </c>
      <c r="DB5" s="114"/>
      <c r="DC5" s="11"/>
      <c r="DD5" s="67" t="s">
        <v>40</v>
      </c>
      <c r="DE5" s="68"/>
      <c r="DF5" s="68"/>
      <c r="DG5" s="68"/>
      <c r="DH5" s="68"/>
      <c r="DI5" s="68"/>
      <c r="DJ5" s="68"/>
      <c r="DK5" s="68"/>
      <c r="DL5" s="68"/>
      <c r="DM5" s="67" t="s">
        <v>73</v>
      </c>
      <c r="DN5" s="68"/>
      <c r="DO5" s="68"/>
      <c r="DP5" s="68"/>
      <c r="DQ5" s="68"/>
      <c r="DR5" s="68"/>
      <c r="DS5" s="68"/>
      <c r="DT5" s="68"/>
      <c r="DU5" s="68"/>
      <c r="DV5" s="68"/>
      <c r="DW5" s="68"/>
      <c r="DX5" s="68"/>
      <c r="DY5" s="68"/>
      <c r="DZ5" s="68"/>
      <c r="EA5" s="69"/>
      <c r="EB5" s="11"/>
      <c r="EC5" s="11"/>
      <c r="ED5" s="11"/>
      <c r="EE5" s="11"/>
    </row>
    <row r="6" spans="2:145" ht="21" customHeight="1">
      <c r="B6" s="667" t="s">
        <v>92</v>
      </c>
      <c r="C6" s="668"/>
      <c r="D6" s="668"/>
      <c r="E6" s="669"/>
      <c r="F6" s="670" t="str">
        <f>IF(第１面!G3="","",第１面!G3)</f>
        <v/>
      </c>
      <c r="G6" s="671"/>
      <c r="H6" s="671"/>
      <c r="I6" s="671"/>
      <c r="J6" s="671"/>
      <c r="K6" s="671"/>
      <c r="L6" s="671"/>
      <c r="M6" s="671"/>
      <c r="N6" s="671"/>
      <c r="O6" s="671"/>
      <c r="P6" s="671"/>
      <c r="Q6" s="671"/>
      <c r="R6" s="671"/>
      <c r="S6" s="672"/>
      <c r="T6" s="628"/>
      <c r="U6" s="629"/>
      <c r="V6" s="629"/>
      <c r="W6" s="629"/>
      <c r="X6" s="629"/>
      <c r="Y6" s="629"/>
      <c r="Z6" s="629"/>
      <c r="AA6" s="629"/>
      <c r="AB6" s="634"/>
      <c r="AC6" s="635"/>
      <c r="AD6" s="635"/>
      <c r="AE6" s="635"/>
      <c r="AF6" s="635"/>
      <c r="AG6" s="636"/>
      <c r="AH6" s="628" t="s">
        <v>247</v>
      </c>
      <c r="AI6" s="629"/>
      <c r="AJ6" s="629"/>
      <c r="AK6" s="141" t="s">
        <v>245</v>
      </c>
      <c r="AL6" s="660" t="str">
        <f>IF($F$12="","",IF($I$5="■","ー",SUM(1-$AL$7)))</f>
        <v/>
      </c>
      <c r="AM6" s="673"/>
      <c r="AN6" s="673"/>
      <c r="AO6" s="661"/>
      <c r="AP6" s="674" t="s">
        <v>333</v>
      </c>
      <c r="AQ6" s="675"/>
      <c r="AR6" s="675"/>
      <c r="AS6" s="676"/>
      <c r="AT6" s="580" t="s">
        <v>260</v>
      </c>
      <c r="AU6" s="581"/>
      <c r="AV6" s="581"/>
      <c r="AW6" s="581"/>
      <c r="AX6" s="581"/>
      <c r="AY6" s="582"/>
      <c r="AZ6" s="583" t="str">
        <f>IF($BI$31="","",ROUNDUP($CW$16,1))</f>
        <v/>
      </c>
      <c r="BA6" s="584"/>
      <c r="BB6" s="650" t="str">
        <f>IF($AZ$6="","",IF($AZ$6&lt;=$AZ$7,"達成","非達成"))</f>
        <v/>
      </c>
      <c r="BC6" s="651"/>
      <c r="BD6" s="654" t="s">
        <v>247</v>
      </c>
      <c r="BE6" s="655"/>
      <c r="BF6" s="655"/>
      <c r="BG6" s="655"/>
      <c r="BH6" s="656"/>
      <c r="BI6" s="141" t="s">
        <v>67</v>
      </c>
      <c r="BJ6" s="660" t="str">
        <f>IF($F$4="□","",IF($F$12="","",IF($I$5="■","ー",(1-$BJ$7))))</f>
        <v/>
      </c>
      <c r="BK6" s="661"/>
      <c r="BL6" s="601" t="s">
        <v>332</v>
      </c>
      <c r="BM6" s="602"/>
      <c r="BN6" s="604" t="s">
        <v>260</v>
      </c>
      <c r="BO6" s="604"/>
      <c r="BP6" s="604"/>
      <c r="BQ6" s="958" t="str">
        <f>IF($F$4="□","",TRUNC(($CW$16+$AB$5),1))</f>
        <v/>
      </c>
      <c r="BR6" s="958"/>
      <c r="BS6" s="641" t="str">
        <f>IF($BQ$6="","",IF($BQ$6&lt;=$BQ$7,"達成","非達成"))</f>
        <v/>
      </c>
      <c r="BV6" s="219"/>
      <c r="BW6" s="211"/>
      <c r="BX6" s="211"/>
      <c r="BY6" s="211"/>
      <c r="BZ6" s="211"/>
      <c r="CA6" s="211"/>
      <c r="CB6" s="211"/>
      <c r="CD6" s="214"/>
      <c r="CG6" s="214"/>
      <c r="CV6" s="390" t="s">
        <v>439</v>
      </c>
      <c r="CW6" s="208" t="str">
        <f>IF(CW2="","",ROUNDUP(($CW$3-$CW$2)/1000,2))</f>
        <v/>
      </c>
      <c r="CX6" s="576" t="s">
        <v>264</v>
      </c>
      <c r="CY6" s="640"/>
      <c r="CZ6" s="383" t="e">
        <f>SUM(($CZ$3+$CW$8)-($CZ$4+$CW$7))</f>
        <v>#VALUE!</v>
      </c>
      <c r="DB6" s="114"/>
      <c r="DC6" s="11"/>
      <c r="DD6" s="67" t="s">
        <v>41</v>
      </c>
      <c r="DE6" s="68"/>
      <c r="DF6" s="68"/>
      <c r="DG6" s="68"/>
      <c r="DH6" s="68"/>
      <c r="DI6" s="68"/>
      <c r="DJ6" s="68"/>
      <c r="DK6" s="68"/>
      <c r="DL6" s="68"/>
      <c r="DM6" s="67" t="s">
        <v>75</v>
      </c>
      <c r="DN6" s="68"/>
      <c r="DO6" s="68"/>
      <c r="DP6" s="68"/>
      <c r="DQ6" s="68"/>
      <c r="DR6" s="68"/>
      <c r="DS6" s="68"/>
      <c r="DT6" s="68"/>
      <c r="DU6" s="68"/>
      <c r="DV6" s="68"/>
      <c r="DW6" s="68"/>
      <c r="DX6" s="68"/>
      <c r="DY6" s="68"/>
      <c r="DZ6" s="68"/>
      <c r="EA6" s="69"/>
      <c r="EB6" s="11"/>
      <c r="EC6" s="11"/>
      <c r="ED6" s="11"/>
      <c r="EE6" s="11"/>
    </row>
    <row r="7" spans="2:145" ht="21" customHeight="1">
      <c r="B7" s="574" t="s">
        <v>388</v>
      </c>
      <c r="C7" s="575"/>
      <c r="D7" s="575"/>
      <c r="E7" s="576"/>
      <c r="F7" s="643" t="str">
        <f>IF(I31="","",SUM(I31:J230))</f>
        <v/>
      </c>
      <c r="G7" s="644"/>
      <c r="H7" s="644"/>
      <c r="I7" s="10" t="s">
        <v>307</v>
      </c>
      <c r="J7" s="645" t="str">
        <f>IF(F7="","エラー：1.住戸番号の右横の住戸数を入力してください","")</f>
        <v>エラー：1.住戸番号の右横の住戸数を入力してください</v>
      </c>
      <c r="K7" s="645"/>
      <c r="L7" s="645"/>
      <c r="M7" s="645"/>
      <c r="N7" s="645"/>
      <c r="O7" s="645"/>
      <c r="P7" s="645"/>
      <c r="Q7" s="645"/>
      <c r="R7" s="645"/>
      <c r="S7" s="646"/>
      <c r="T7" s="628" t="s">
        <v>357</v>
      </c>
      <c r="U7" s="629"/>
      <c r="V7" s="629"/>
      <c r="W7" s="629"/>
      <c r="X7" s="629"/>
      <c r="Y7" s="629"/>
      <c r="Z7" s="629"/>
      <c r="AA7" s="629"/>
      <c r="AB7" s="680"/>
      <c r="AC7" s="681"/>
      <c r="AD7" s="681"/>
      <c r="AE7" s="681"/>
      <c r="AF7" s="681"/>
      <c r="AG7" s="682"/>
      <c r="AH7" s="628"/>
      <c r="AI7" s="629"/>
      <c r="AJ7" s="629"/>
      <c r="AK7" s="140" t="s">
        <v>246</v>
      </c>
      <c r="AL7" s="578" t="str">
        <f>IF($BI$31="","",IF(I5="■","ー",(ROUNDUP($CW$6/$CW$8,2))))</f>
        <v/>
      </c>
      <c r="AM7" s="578"/>
      <c r="AN7" s="578"/>
      <c r="AO7" s="579"/>
      <c r="AP7" s="677"/>
      <c r="AQ7" s="678"/>
      <c r="AR7" s="678"/>
      <c r="AS7" s="679"/>
      <c r="AT7" s="647" t="s">
        <v>261</v>
      </c>
      <c r="AU7" s="648"/>
      <c r="AV7" s="648"/>
      <c r="AW7" s="648"/>
      <c r="AX7" s="648"/>
      <c r="AY7" s="649"/>
      <c r="AZ7" s="664" t="str">
        <f>IF($BL$31="","",TRUNC($CW$17,1))</f>
        <v/>
      </c>
      <c r="BA7" s="665"/>
      <c r="BB7" s="652"/>
      <c r="BC7" s="653"/>
      <c r="BD7" s="657"/>
      <c r="BE7" s="658"/>
      <c r="BF7" s="658"/>
      <c r="BG7" s="658"/>
      <c r="BH7" s="659"/>
      <c r="BI7" s="141" t="s">
        <v>279</v>
      </c>
      <c r="BJ7" s="585" t="str">
        <f>IF(F4="□","",IF(I5="■","ー",(ROUNDUP(($CW$6+$AB$3)/($CW$8+$AB$7),2))))</f>
        <v/>
      </c>
      <c r="BK7" s="586"/>
      <c r="BL7" s="662"/>
      <c r="BM7" s="663"/>
      <c r="BN7" s="666" t="s">
        <v>438</v>
      </c>
      <c r="BO7" s="666"/>
      <c r="BP7" s="666"/>
      <c r="BQ7" s="959" t="str">
        <f>IF($F$4="□","",TRUNC($CW$17+$CZ$17,1))</f>
        <v/>
      </c>
      <c r="BR7" s="959"/>
      <c r="BS7" s="642"/>
      <c r="BV7" s="219"/>
      <c r="BW7" s="211"/>
      <c r="BX7" s="211"/>
      <c r="BY7" s="211"/>
      <c r="BZ7" s="211"/>
      <c r="CA7" s="211"/>
      <c r="CB7" s="211"/>
      <c r="CC7" s="123"/>
      <c r="CD7" s="220"/>
      <c r="CF7" s="211"/>
      <c r="CG7" s="214"/>
      <c r="CH7" s="123"/>
      <c r="CI7" s="123"/>
      <c r="CK7" s="221"/>
      <c r="CL7" s="221"/>
      <c r="CM7" s="221"/>
      <c r="CN7" s="123"/>
      <c r="CO7" s="123"/>
      <c r="CP7" s="123"/>
      <c r="CQ7" s="123"/>
      <c r="CR7" s="123"/>
      <c r="CS7" s="123"/>
      <c r="CT7" s="123"/>
      <c r="CU7" s="129"/>
      <c r="CV7" s="390" t="s">
        <v>440</v>
      </c>
      <c r="CW7" s="208" t="str">
        <f>IF(CW2="","",ROUNDUP(($CW$4-$CW$2)/1000,2))</f>
        <v/>
      </c>
      <c r="CX7" s="576" t="s">
        <v>290</v>
      </c>
      <c r="CY7" s="640"/>
      <c r="CZ7" s="383" t="e">
        <f>SUM(($CZ$3+$CW$8)-($CZ$2+$CW$9))</f>
        <v>#VALUE!</v>
      </c>
      <c r="DB7" s="114"/>
      <c r="DC7" s="11"/>
      <c r="DD7" s="70" t="s">
        <v>67</v>
      </c>
      <c r="DE7" s="71"/>
      <c r="DF7" s="71"/>
      <c r="DG7" s="71"/>
      <c r="DH7" s="71"/>
      <c r="DI7" s="71"/>
      <c r="DJ7" s="71"/>
      <c r="DK7" s="71"/>
      <c r="DL7" s="71"/>
      <c r="DM7" s="70" t="s">
        <v>39</v>
      </c>
      <c r="DN7" s="71"/>
      <c r="DO7" s="71"/>
      <c r="DP7" s="71"/>
      <c r="DQ7" s="71"/>
      <c r="DR7" s="71"/>
      <c r="DS7" s="71"/>
      <c r="DT7" s="71"/>
      <c r="DU7" s="71"/>
      <c r="DV7" s="71"/>
      <c r="DW7" s="71"/>
      <c r="DX7" s="71"/>
      <c r="DY7" s="71"/>
      <c r="DZ7" s="71"/>
      <c r="EA7" s="72"/>
      <c r="EB7" s="11"/>
      <c r="EC7" s="11"/>
      <c r="ED7" s="11"/>
      <c r="EE7" s="11"/>
    </row>
    <row r="8" spans="2:145" ht="21" customHeight="1">
      <c r="B8" s="713" t="s">
        <v>95</v>
      </c>
      <c r="C8" s="714"/>
      <c r="D8" s="714"/>
      <c r="E8" s="715"/>
      <c r="F8" s="18" t="s">
        <v>3</v>
      </c>
      <c r="G8" s="177" t="s">
        <v>97</v>
      </c>
      <c r="H8" s="178"/>
      <c r="I8" s="178"/>
      <c r="J8" s="178"/>
      <c r="K8" s="177"/>
      <c r="L8" s="179"/>
      <c r="M8" s="179"/>
      <c r="N8" s="177"/>
      <c r="O8" s="178"/>
      <c r="P8" s="178"/>
      <c r="Q8" s="178"/>
      <c r="R8" s="179"/>
      <c r="S8" s="180"/>
      <c r="T8" s="628"/>
      <c r="U8" s="629"/>
      <c r="V8" s="629"/>
      <c r="W8" s="629"/>
      <c r="X8" s="629"/>
      <c r="Y8" s="629"/>
      <c r="Z8" s="629"/>
      <c r="AA8" s="629"/>
      <c r="AB8" s="634"/>
      <c r="AC8" s="635"/>
      <c r="AD8" s="635"/>
      <c r="AE8" s="635"/>
      <c r="AF8" s="635"/>
      <c r="AG8" s="636"/>
      <c r="AH8" s="628" t="s">
        <v>348</v>
      </c>
      <c r="AI8" s="629"/>
      <c r="AJ8" s="629"/>
      <c r="AK8" s="141" t="s">
        <v>245</v>
      </c>
      <c r="AL8" s="754" t="str">
        <f>IF($AL$5="","",IF($I$5="■","ー",TRUNC(($CW$13/$CW$8)*100)))</f>
        <v/>
      </c>
      <c r="AM8" s="754"/>
      <c r="AN8" s="754"/>
      <c r="AO8" s="755"/>
      <c r="AP8" s="605" t="s">
        <v>258</v>
      </c>
      <c r="AQ8" s="606"/>
      <c r="AR8" s="606"/>
      <c r="AS8" s="606"/>
      <c r="AT8" s="606"/>
      <c r="AU8" s="606"/>
      <c r="AV8" s="606"/>
      <c r="AW8" s="606"/>
      <c r="AX8" s="606"/>
      <c r="AY8" s="606"/>
      <c r="AZ8" s="606"/>
      <c r="BA8" s="606"/>
      <c r="BB8" s="606"/>
      <c r="BC8" s="607"/>
      <c r="BD8" s="654" t="s">
        <v>348</v>
      </c>
      <c r="BE8" s="655"/>
      <c r="BF8" s="655"/>
      <c r="BG8" s="655"/>
      <c r="BH8" s="656"/>
      <c r="BI8" s="141" t="s">
        <v>67</v>
      </c>
      <c r="BJ8" s="702" t="str">
        <f>IF($F$12="","",IF($BJ$5="","",IF($I$5="■","ー",TRUNC(($CZ$7/($CZ$3+$CW$8))*100))))</f>
        <v/>
      </c>
      <c r="BK8" s="703"/>
      <c r="BL8" s="605" t="s">
        <v>258</v>
      </c>
      <c r="BM8" s="606"/>
      <c r="BN8" s="606"/>
      <c r="BO8" s="606"/>
      <c r="BP8" s="606"/>
      <c r="BQ8" s="606"/>
      <c r="BR8" s="606"/>
      <c r="BS8" s="607"/>
      <c r="BT8" s="219"/>
      <c r="BU8" s="219"/>
      <c r="BV8" s="219"/>
      <c r="BW8" s="211"/>
      <c r="BX8" s="211"/>
      <c r="BY8" s="211"/>
      <c r="BZ8" s="211"/>
      <c r="CA8" s="211"/>
      <c r="CB8" s="211"/>
      <c r="CC8" s="109"/>
      <c r="CD8" s="211"/>
      <c r="CE8" s="211"/>
      <c r="CF8" s="211"/>
      <c r="CG8" s="220"/>
      <c r="CH8" s="109"/>
      <c r="CI8" s="109"/>
      <c r="CK8" s="221"/>
      <c r="CL8" s="221"/>
      <c r="CM8" s="221"/>
      <c r="CN8" s="109"/>
      <c r="CO8" s="109"/>
      <c r="CP8" s="109"/>
      <c r="CQ8" s="109"/>
      <c r="CR8" s="109"/>
      <c r="CS8" s="109"/>
      <c r="CT8" s="109"/>
      <c r="CU8" s="130"/>
      <c r="CV8" s="390" t="s">
        <v>441</v>
      </c>
      <c r="CW8" s="208" t="str">
        <f>IF($CW$5="","",ROUNDUP((($CW$5-$CW$2)/1000),2))</f>
        <v/>
      </c>
      <c r="CX8" s="704"/>
      <c r="CY8" s="705"/>
      <c r="CZ8" s="199"/>
      <c r="DB8" s="114"/>
      <c r="DC8" s="11"/>
      <c r="EB8" s="11"/>
      <c r="EC8" s="11"/>
      <c r="ED8" s="11"/>
      <c r="EE8" s="11"/>
    </row>
    <row r="9" spans="2:145" ht="21" customHeight="1">
      <c r="B9" s="716"/>
      <c r="C9" s="717"/>
      <c r="D9" s="717"/>
      <c r="E9" s="718"/>
      <c r="F9" s="162" t="s">
        <v>5</v>
      </c>
      <c r="G9" s="10" t="s">
        <v>99</v>
      </c>
      <c r="H9" s="181"/>
      <c r="I9" s="181"/>
      <c r="S9" s="176"/>
      <c r="T9" s="944" t="s">
        <v>466</v>
      </c>
      <c r="U9" s="629" t="s">
        <v>462</v>
      </c>
      <c r="V9" s="629"/>
      <c r="W9" s="629"/>
      <c r="X9" s="629"/>
      <c r="Y9" s="629"/>
      <c r="Z9" s="629"/>
      <c r="AA9" s="629"/>
      <c r="AB9" s="680"/>
      <c r="AC9" s="681"/>
      <c r="AD9" s="681"/>
      <c r="AE9" s="681"/>
      <c r="AF9" s="681"/>
      <c r="AG9" s="682"/>
      <c r="AH9" s="962"/>
      <c r="AI9" s="963"/>
      <c r="AJ9" s="963"/>
      <c r="AK9" s="143" t="s">
        <v>246</v>
      </c>
      <c r="AL9" s="695" t="str">
        <f>IF($BI$31="","",IF($I$5="■","ー",SUM((100-$AL$8)/100)))</f>
        <v/>
      </c>
      <c r="AM9" s="695"/>
      <c r="AN9" s="695"/>
      <c r="AO9" s="696"/>
      <c r="AP9" s="694"/>
      <c r="AQ9" s="619"/>
      <c r="AR9" s="619"/>
      <c r="AS9" s="619"/>
      <c r="AT9" s="619"/>
      <c r="AU9" s="620"/>
      <c r="AV9" s="618" t="s">
        <v>296</v>
      </c>
      <c r="AW9" s="619"/>
      <c r="AX9" s="619"/>
      <c r="AY9" s="620"/>
      <c r="AZ9" s="618" t="s">
        <v>305</v>
      </c>
      <c r="BA9" s="619"/>
      <c r="BB9" s="618" t="s">
        <v>293</v>
      </c>
      <c r="BC9" s="691"/>
      <c r="BD9" s="699"/>
      <c r="BE9" s="700"/>
      <c r="BF9" s="700"/>
      <c r="BG9" s="700"/>
      <c r="BH9" s="701"/>
      <c r="BI9" s="142" t="s">
        <v>279</v>
      </c>
      <c r="BJ9" s="692" t="str">
        <f>IF(F4="□","",IF($BJ$5="","",IF($I$5="■","ー",SUM((100-$BJ$8)/100))))</f>
        <v/>
      </c>
      <c r="BK9" s="693"/>
      <c r="BL9" s="694"/>
      <c r="BM9" s="619"/>
      <c r="BN9" s="620"/>
      <c r="BO9" s="618" t="s">
        <v>296</v>
      </c>
      <c r="BP9" s="620"/>
      <c r="BQ9" s="618" t="s">
        <v>295</v>
      </c>
      <c r="BR9" s="620"/>
      <c r="BS9" s="385" t="s">
        <v>293</v>
      </c>
      <c r="BV9" s="219"/>
      <c r="BW9" s="211"/>
      <c r="BX9" s="211"/>
      <c r="BY9" s="211"/>
      <c r="BZ9" s="211"/>
      <c r="CA9" s="211"/>
      <c r="CB9" s="211"/>
      <c r="CC9" s="123"/>
      <c r="CD9" s="211"/>
      <c r="CE9" s="211"/>
      <c r="CF9" s="211"/>
      <c r="CG9" s="220"/>
      <c r="CH9" s="123"/>
      <c r="CI9" s="123"/>
      <c r="CK9" s="221"/>
      <c r="CL9" s="221"/>
      <c r="CM9" s="221"/>
      <c r="CN9" s="123"/>
      <c r="CO9" s="123"/>
      <c r="CP9" s="123"/>
      <c r="CQ9" s="123"/>
      <c r="CR9" s="123"/>
      <c r="CS9" s="123"/>
      <c r="CT9" s="123"/>
      <c r="CU9" s="129"/>
      <c r="CV9" s="135" t="s">
        <v>360</v>
      </c>
      <c r="CW9" s="198" t="str">
        <f>IF($CW$3="","",ROUNDUP((($CW$3-$CW$2-CW11)/1000),2))</f>
        <v/>
      </c>
      <c r="CX9" s="574" t="s">
        <v>351</v>
      </c>
      <c r="CY9" s="576"/>
      <c r="CZ9" s="197" t="str">
        <f>IF(AB3="","",AB3)</f>
        <v/>
      </c>
      <c r="DB9" s="114"/>
      <c r="DC9" s="11"/>
      <c r="EB9" s="11"/>
      <c r="EC9" s="11"/>
      <c r="ED9" s="11"/>
      <c r="EE9" s="11"/>
    </row>
    <row r="10" spans="2:145" ht="21" customHeight="1">
      <c r="B10" s="716"/>
      <c r="C10" s="717"/>
      <c r="D10" s="717"/>
      <c r="E10" s="718"/>
      <c r="F10" s="162" t="s">
        <v>3</v>
      </c>
      <c r="G10" s="10" t="s">
        <v>98</v>
      </c>
      <c r="S10" s="176"/>
      <c r="T10" s="944"/>
      <c r="U10" s="629"/>
      <c r="V10" s="629"/>
      <c r="W10" s="629"/>
      <c r="X10" s="629"/>
      <c r="Y10" s="629"/>
      <c r="Z10" s="629"/>
      <c r="AA10" s="629"/>
      <c r="AB10" s="634"/>
      <c r="AC10" s="635"/>
      <c r="AD10" s="635"/>
      <c r="AE10" s="635"/>
      <c r="AF10" s="635"/>
      <c r="AG10" s="636"/>
      <c r="AH10" s="608" t="s">
        <v>258</v>
      </c>
      <c r="AI10" s="606"/>
      <c r="AJ10" s="606"/>
      <c r="AK10" s="606"/>
      <c r="AL10" s="606"/>
      <c r="AM10" s="606"/>
      <c r="AN10" s="606"/>
      <c r="AO10" s="609"/>
      <c r="AP10" s="683" t="s">
        <v>278</v>
      </c>
      <c r="AQ10" s="697"/>
      <c r="AR10" s="697"/>
      <c r="AS10" s="684"/>
      <c r="AT10" s="580" t="s">
        <v>294</v>
      </c>
      <c r="AU10" s="582"/>
      <c r="AV10" s="685" t="str">
        <f>IF($F$12="","",MAX($AZ$31:$AZ$230))</f>
        <v/>
      </c>
      <c r="AW10" s="698"/>
      <c r="AX10" s="698"/>
      <c r="AY10" s="686"/>
      <c r="AZ10" s="709" t="str">
        <f>IF($F$12="","",HLOOKUP($F$12,別紙mast!$D$4:$K$7,3,FALSE))</f>
        <v/>
      </c>
      <c r="BA10" s="710"/>
      <c r="BB10" s="732" t="str">
        <f>IF(OR($AZ$10="",$AV$10=""),"",IF($AV$10&lt;=$AZ$10,"達成","非達成"))</f>
        <v/>
      </c>
      <c r="BC10" s="733"/>
      <c r="BD10" s="608" t="s">
        <v>306</v>
      </c>
      <c r="BE10" s="606"/>
      <c r="BF10" s="606"/>
      <c r="BG10" s="606"/>
      <c r="BH10" s="606"/>
      <c r="BI10" s="606"/>
      <c r="BJ10" s="606"/>
      <c r="BK10" s="609"/>
      <c r="BL10" s="683" t="s">
        <v>278</v>
      </c>
      <c r="BM10" s="684"/>
      <c r="BN10" s="141" t="s">
        <v>294</v>
      </c>
      <c r="BO10" s="685" t="str">
        <f>IF($F$4="□","",IF($F$13="□","",MAX($AZ$31:$AZ$230)))</f>
        <v/>
      </c>
      <c r="BP10" s="686"/>
      <c r="BQ10" s="580" t="str">
        <f>IF($F$12="","",IF(F13="■",HLOOKUP($F$12,別紙mast!$D$4:$K$7,3,FALSE),""))</f>
        <v/>
      </c>
      <c r="BR10" s="582"/>
      <c r="BS10" s="396" t="str">
        <f>IF(OR($BQ$10="",$BO$10=""),"",IF($BO$10="","",IF($BO$10&lt;=$BQ$10,"達成","非達成")))</f>
        <v/>
      </c>
      <c r="BV10" s="440"/>
      <c r="BW10" s="212"/>
      <c r="BX10" s="212"/>
      <c r="BY10" s="212"/>
      <c r="BZ10" s="212"/>
      <c r="CA10" s="212"/>
      <c r="CB10" s="212"/>
      <c r="CC10" s="109"/>
      <c r="CD10" s="211"/>
      <c r="CE10" s="211"/>
      <c r="CF10" s="211"/>
      <c r="CG10" s="214"/>
      <c r="CH10" s="109"/>
      <c r="CI10" s="109"/>
      <c r="CJ10" s="219"/>
      <c r="CK10" s="221"/>
      <c r="CL10" s="221"/>
      <c r="CM10" s="221"/>
      <c r="CN10" s="109"/>
      <c r="CO10" s="109"/>
      <c r="CP10" s="109"/>
      <c r="CQ10" s="109"/>
      <c r="CR10" s="109"/>
      <c r="CS10" s="109"/>
      <c r="CT10" s="109"/>
      <c r="CU10" s="130"/>
      <c r="CV10" s="389" t="s">
        <v>262</v>
      </c>
      <c r="CW10" s="203" t="str">
        <f>IF($CH$31="","",SUM($CH$31:$CH$230))</f>
        <v/>
      </c>
      <c r="CX10" s="574" t="s">
        <v>352</v>
      </c>
      <c r="CY10" s="576"/>
      <c r="CZ10" s="197" t="str">
        <f>IF(AB5="","",AB5)</f>
        <v/>
      </c>
      <c r="DB10" s="114"/>
      <c r="DC10" s="11"/>
      <c r="DD10" s="11"/>
      <c r="DE10" s="11"/>
      <c r="DF10" s="11"/>
      <c r="DG10" s="11"/>
      <c r="DH10" s="11"/>
      <c r="DI10" s="11"/>
      <c r="DJ10" s="11"/>
      <c r="DK10" s="114"/>
      <c r="DL10" s="11"/>
      <c r="DM10" s="11"/>
      <c r="DN10" s="11"/>
      <c r="DO10" s="11"/>
      <c r="DP10" s="11"/>
      <c r="DQ10" s="11"/>
      <c r="DR10" s="11"/>
      <c r="DS10" s="11"/>
      <c r="DT10" s="11"/>
      <c r="DU10" s="11"/>
      <c r="DV10" s="11"/>
      <c r="DW10" s="11"/>
      <c r="DX10" s="11"/>
      <c r="DY10" s="11"/>
      <c r="DZ10" s="11"/>
      <c r="EA10" s="11"/>
      <c r="EB10" s="11"/>
      <c r="EC10" s="11"/>
      <c r="ED10" s="11"/>
      <c r="EE10" s="11"/>
    </row>
    <row r="11" spans="2:145" ht="21" customHeight="1">
      <c r="B11" s="699"/>
      <c r="C11" s="700"/>
      <c r="D11" s="700"/>
      <c r="E11" s="753"/>
      <c r="F11" s="137" t="s">
        <v>3</v>
      </c>
      <c r="G11" s="182" t="s">
        <v>100</v>
      </c>
      <c r="H11" s="182"/>
      <c r="I11" s="182"/>
      <c r="J11" s="183"/>
      <c r="K11" s="183"/>
      <c r="L11" s="184"/>
      <c r="M11" s="182"/>
      <c r="N11" s="185"/>
      <c r="O11" s="186"/>
      <c r="P11" s="186"/>
      <c r="Q11" s="186"/>
      <c r="R11" s="182"/>
      <c r="S11" s="187"/>
      <c r="T11" s="944"/>
      <c r="U11" s="629" t="s">
        <v>463</v>
      </c>
      <c r="V11" s="629"/>
      <c r="W11" s="629"/>
      <c r="X11" s="629"/>
      <c r="Y11" s="629"/>
      <c r="Z11" s="629"/>
      <c r="AA11" s="629"/>
      <c r="AB11" s="680"/>
      <c r="AC11" s="681"/>
      <c r="AD11" s="681"/>
      <c r="AE11" s="681"/>
      <c r="AF11" s="681"/>
      <c r="AG11" s="682"/>
      <c r="AH11" s="964" t="s">
        <v>478</v>
      </c>
      <c r="AI11" s="965"/>
      <c r="AJ11" s="965"/>
      <c r="AK11" s="965"/>
      <c r="AL11" s="706" t="str">
        <f>IF($F$12="","",MAX($AZ$31:$AZ$230))</f>
        <v/>
      </c>
      <c r="AM11" s="706"/>
      <c r="AN11" s="706"/>
      <c r="AO11" s="707"/>
      <c r="AP11" s="615"/>
      <c r="AQ11" s="616"/>
      <c r="AR11" s="616"/>
      <c r="AS11" s="617"/>
      <c r="AT11" s="580" t="s">
        <v>297</v>
      </c>
      <c r="AU11" s="582"/>
      <c r="AV11" s="689" t="str">
        <f>IF($F$12="","",MAX($BE$31:$BE$230))</f>
        <v/>
      </c>
      <c r="AW11" s="708"/>
      <c r="AX11" s="708"/>
      <c r="AY11" s="690"/>
      <c r="AZ11" s="709" t="str">
        <f>IF($F$12="","",IF($F$13="■",HLOOKUP($F$12,別紙mast!$D$4:$K$7,4,FALSE),""))</f>
        <v/>
      </c>
      <c r="BA11" s="710"/>
      <c r="BB11" s="732" t="str">
        <f>IF(OR($AZ$11="",$AV$11=""),"",IF($AV$11&lt;=$AZ$11,"達成","非達成"))</f>
        <v/>
      </c>
      <c r="BC11" s="733"/>
      <c r="BD11" s="752" t="s">
        <v>476</v>
      </c>
      <c r="BE11" s="619"/>
      <c r="BF11" s="619"/>
      <c r="BG11" s="619"/>
      <c r="BH11" s="619"/>
      <c r="BI11" s="620"/>
      <c r="BJ11" s="687" t="str">
        <f>IF($F$4="□","",IF($F$13="□","",MAX($AZ$31:$AZ$230)))</f>
        <v/>
      </c>
      <c r="BK11" s="688"/>
      <c r="BL11" s="615"/>
      <c r="BM11" s="617"/>
      <c r="BN11" s="141" t="s">
        <v>297</v>
      </c>
      <c r="BO11" s="689" t="str">
        <f>IF($F$4="□","",IF($F$13="□","",MAX($BE$31:$BE$230)))</f>
        <v/>
      </c>
      <c r="BP11" s="690"/>
      <c r="BQ11" s="580" t="str">
        <f>IF($F$12="","",IF(F13="■",HLOOKUP($F$12,別紙mast!$D$4:$K$7,4,FALSE),""))</f>
        <v/>
      </c>
      <c r="BR11" s="582"/>
      <c r="BS11" s="396" t="str">
        <f>IF(OR($BQ$11="",$BO$11=""),"",IF($BO$11="","",IF($BO$11&lt;=$BQ$11,"達成","非達成")))</f>
        <v/>
      </c>
      <c r="BV11" s="440"/>
      <c r="BW11" s="212"/>
      <c r="BX11" s="212"/>
      <c r="BY11" s="212"/>
      <c r="BZ11" s="212"/>
      <c r="CA11" s="212"/>
      <c r="CB11" s="212"/>
      <c r="CC11" s="123"/>
      <c r="CD11" s="211"/>
      <c r="CE11" s="211"/>
      <c r="CF11" s="211"/>
      <c r="CG11" s="220"/>
      <c r="CI11" s="123"/>
      <c r="CK11" s="123"/>
      <c r="CL11" s="123"/>
      <c r="CM11" s="123"/>
      <c r="CN11" s="123"/>
      <c r="CO11" s="123"/>
      <c r="CP11" s="123"/>
      <c r="CQ11" s="123"/>
      <c r="CR11" s="123"/>
      <c r="CS11" s="123"/>
      <c r="CT11" s="123"/>
      <c r="CU11" s="129"/>
      <c r="CV11" s="389" t="s">
        <v>362</v>
      </c>
      <c r="CW11" s="203" t="str">
        <f>IF($CI$31="","",SUM($CI$31:$CI$230))</f>
        <v/>
      </c>
      <c r="CX11" s="574" t="s">
        <v>353</v>
      </c>
      <c r="CY11" s="576"/>
      <c r="CZ11" s="197" t="str">
        <f>IF(AB7="","",AB7)</f>
        <v/>
      </c>
      <c r="DC11" s="112"/>
      <c r="DD11" s="112"/>
      <c r="DE11" s="112"/>
      <c r="DF11" s="112"/>
      <c r="DG11" s="112"/>
      <c r="DH11" s="131"/>
      <c r="DI11" s="131"/>
      <c r="DJ11" s="131"/>
      <c r="DK11" s="11"/>
      <c r="DL11" s="11"/>
      <c r="DM11" s="11"/>
      <c r="DN11" s="11"/>
      <c r="DO11" s="11"/>
      <c r="DP11" s="11"/>
      <c r="DQ11" s="114"/>
      <c r="DR11" s="11"/>
      <c r="DS11" s="11"/>
      <c r="DT11" s="11"/>
      <c r="DU11" s="11"/>
      <c r="DV11" s="11"/>
      <c r="DW11" s="11"/>
      <c r="DX11" s="11"/>
      <c r="DY11" s="11"/>
      <c r="DZ11" s="11"/>
      <c r="EA11" s="11"/>
      <c r="EB11" s="11"/>
      <c r="EC11" s="11"/>
      <c r="ED11" s="11"/>
      <c r="EE11" s="11"/>
    </row>
    <row r="12" spans="2:145" ht="21" customHeight="1">
      <c r="B12" s="667" t="s">
        <v>119</v>
      </c>
      <c r="C12" s="668"/>
      <c r="D12" s="668"/>
      <c r="E12" s="669"/>
      <c r="F12" s="643" t="str">
        <f>IF(第１面!M8="","",第１面!M8)</f>
        <v/>
      </c>
      <c r="G12" s="644"/>
      <c r="H12" s="644"/>
      <c r="I12" s="644"/>
      <c r="J12" s="644"/>
      <c r="K12" s="644"/>
      <c r="L12" s="644"/>
      <c r="M12" s="738" t="s">
        <v>376</v>
      </c>
      <c r="N12" s="738"/>
      <c r="O12" s="738"/>
      <c r="P12" s="738"/>
      <c r="Q12" s="738"/>
      <c r="R12" s="738"/>
      <c r="S12" s="739"/>
      <c r="T12" s="944"/>
      <c r="U12" s="629"/>
      <c r="V12" s="629"/>
      <c r="W12" s="629"/>
      <c r="X12" s="629"/>
      <c r="Y12" s="629"/>
      <c r="Z12" s="629"/>
      <c r="AA12" s="629"/>
      <c r="AB12" s="634"/>
      <c r="AC12" s="635"/>
      <c r="AD12" s="635"/>
      <c r="AE12" s="635"/>
      <c r="AF12" s="635"/>
      <c r="AG12" s="636"/>
      <c r="AH12" s="966" t="s">
        <v>479</v>
      </c>
      <c r="AI12" s="967"/>
      <c r="AJ12" s="967"/>
      <c r="AK12" s="967"/>
      <c r="AL12" s="740" t="str">
        <f>IF($F$12="","",MAX($BE$31:$BE$230))</f>
        <v/>
      </c>
      <c r="AM12" s="740"/>
      <c r="AN12" s="740"/>
      <c r="AO12" s="741"/>
      <c r="AP12" s="683" t="s">
        <v>298</v>
      </c>
      <c r="AQ12" s="697"/>
      <c r="AR12" s="697"/>
      <c r="AS12" s="684"/>
      <c r="AT12" s="580" t="s">
        <v>294</v>
      </c>
      <c r="AU12" s="582"/>
      <c r="AV12" s="685" t="str">
        <f>IF($F$12="","",MAX($AZ$31:$AZ$230))</f>
        <v/>
      </c>
      <c r="AW12" s="698"/>
      <c r="AX12" s="698"/>
      <c r="AY12" s="686"/>
      <c r="AZ12" s="709" t="str">
        <f>IF($F$12="","",IF($F$13="■",HLOOKUP($F$12,別紙mast!$D$9:$K$11,3,FALSE),""))</f>
        <v/>
      </c>
      <c r="BA12" s="710"/>
      <c r="BB12" s="732" t="str">
        <f>IF(OR($AZ$12="",$AV$12=""),"",IF($AV$12&lt;=$AZ$12,"達成","非達成"))</f>
        <v/>
      </c>
      <c r="BC12" s="733"/>
      <c r="BD12" s="734" t="s">
        <v>477</v>
      </c>
      <c r="BE12" s="648"/>
      <c r="BF12" s="648"/>
      <c r="BG12" s="648"/>
      <c r="BH12" s="648"/>
      <c r="BI12" s="649"/>
      <c r="BJ12" s="722" t="str">
        <f>IF($F$4="□","",IF($F$13="□","",MAX($BE$31:$BE$230)))</f>
        <v/>
      </c>
      <c r="BK12" s="735"/>
      <c r="BL12" s="683" t="s">
        <v>298</v>
      </c>
      <c r="BM12" s="684"/>
      <c r="BN12" s="141" t="s">
        <v>294</v>
      </c>
      <c r="BO12" s="685" t="str">
        <f>IF($F$4="□","",IF($F$13="□","",MAX($AZ$31:$AZ$230)))</f>
        <v/>
      </c>
      <c r="BP12" s="686"/>
      <c r="BQ12" s="580" t="str">
        <f>IF($F$12="","",IF(F13="■",HLOOKUP($F$12,別紙mast!$D$9:$K$11,3,FALSE),""))</f>
        <v/>
      </c>
      <c r="BR12" s="582"/>
      <c r="BS12" s="396" t="str">
        <f>IF(OR($BQ$12="",$BO$12=""),"",IF($BO$12="","",IF($BO$12&lt;=$BQ$12,"達成","非達成")))</f>
        <v/>
      </c>
      <c r="BV12" s="440"/>
      <c r="BW12" s="212"/>
      <c r="BX12" s="212"/>
      <c r="BY12" s="212"/>
      <c r="BZ12" s="212"/>
      <c r="CA12" s="212"/>
      <c r="CB12" s="212"/>
      <c r="CC12" s="109"/>
      <c r="CD12" s="212"/>
      <c r="CE12" s="212"/>
      <c r="CF12" s="212"/>
      <c r="CG12" s="220"/>
      <c r="CI12" s="109"/>
      <c r="CK12" s="109"/>
      <c r="CL12" s="109"/>
      <c r="CM12" s="109"/>
      <c r="CN12" s="109"/>
      <c r="CO12" s="109"/>
      <c r="CP12" s="109"/>
      <c r="CQ12" s="109"/>
      <c r="CR12" s="109"/>
      <c r="CS12" s="109"/>
      <c r="CT12" s="109"/>
      <c r="CU12" s="127"/>
      <c r="CV12" s="389" t="s">
        <v>264</v>
      </c>
      <c r="CW12" s="201" t="str">
        <f>IF($CW$7="","",($CW$8-$CW$7))</f>
        <v/>
      </c>
      <c r="CX12" s="711" t="s">
        <v>248</v>
      </c>
      <c r="CY12" s="196" t="s">
        <v>286</v>
      </c>
      <c r="CZ12" s="197" t="str">
        <f>IF(AB9="","",AB9)</f>
        <v/>
      </c>
      <c r="DC12" s="112"/>
      <c r="DD12" s="112"/>
      <c r="DE12" s="112"/>
      <c r="DF12" s="112"/>
      <c r="DG12" s="112"/>
      <c r="DH12" s="131"/>
      <c r="DI12" s="131"/>
      <c r="DJ12" s="131"/>
    </row>
    <row r="13" spans="2:145" ht="21" customHeight="1">
      <c r="B13" s="713" t="s">
        <v>1</v>
      </c>
      <c r="C13" s="714"/>
      <c r="D13" s="714"/>
      <c r="E13" s="715"/>
      <c r="F13" s="160" t="s">
        <v>482</v>
      </c>
      <c r="G13" s="188" t="s">
        <v>36</v>
      </c>
      <c r="H13" s="188"/>
      <c r="I13" s="188"/>
      <c r="J13" s="188"/>
      <c r="K13" s="177"/>
      <c r="L13" s="177"/>
      <c r="M13" s="177"/>
      <c r="N13" s="177"/>
      <c r="O13" s="177"/>
      <c r="P13" s="177"/>
      <c r="Q13" s="177"/>
      <c r="R13" s="177"/>
      <c r="S13" s="189"/>
      <c r="T13" s="944"/>
      <c r="U13" s="629" t="s">
        <v>464</v>
      </c>
      <c r="V13" s="629"/>
      <c r="W13" s="629"/>
      <c r="X13" s="629"/>
      <c r="Y13" s="629"/>
      <c r="Z13" s="629"/>
      <c r="AA13" s="629"/>
      <c r="AB13" s="680"/>
      <c r="AC13" s="681"/>
      <c r="AD13" s="681"/>
      <c r="AE13" s="681"/>
      <c r="AF13" s="681"/>
      <c r="AG13" s="682"/>
      <c r="AH13" s="968" t="s">
        <v>292</v>
      </c>
      <c r="AI13" s="969"/>
      <c r="AJ13" s="969"/>
      <c r="AK13" s="969"/>
      <c r="AL13" s="969"/>
      <c r="AM13" s="969"/>
      <c r="AN13" s="969"/>
      <c r="AO13" s="970"/>
      <c r="AP13" s="736"/>
      <c r="AQ13" s="742"/>
      <c r="AR13" s="742"/>
      <c r="AS13" s="737"/>
      <c r="AT13" s="647" t="s">
        <v>297</v>
      </c>
      <c r="AU13" s="649"/>
      <c r="AV13" s="722" t="str">
        <f>IF($F$12="","",MAX($BE$31:$BE$230))</f>
        <v/>
      </c>
      <c r="AW13" s="723"/>
      <c r="AX13" s="723"/>
      <c r="AY13" s="724"/>
      <c r="AZ13" s="725" t="str">
        <f>IF($F$12="","",IF($F$13="■",HLOOKUP($F$12,別紙mast!$D$4:$K$7,4,FALSE),""))</f>
        <v/>
      </c>
      <c r="BA13" s="726"/>
      <c r="BB13" s="727" t="str">
        <f>IF(OR($AZ$13="",$AV$13=""),"",IF($AV$13&lt;=$AZ$13,"達成","非達成"))</f>
        <v/>
      </c>
      <c r="BC13" s="728"/>
      <c r="BD13" s="729" t="s">
        <v>300</v>
      </c>
      <c r="BE13" s="730"/>
      <c r="BF13" s="730"/>
      <c r="BG13" s="730"/>
      <c r="BH13" s="730"/>
      <c r="BI13" s="730"/>
      <c r="BJ13" s="730"/>
      <c r="BK13" s="731"/>
      <c r="BL13" s="736"/>
      <c r="BM13" s="737"/>
      <c r="BN13" s="384" t="s">
        <v>297</v>
      </c>
      <c r="BO13" s="722" t="str">
        <f>IF($F$4="□","",IF($F$13="□","",MAX($BE$31:$BE$230)))</f>
        <v/>
      </c>
      <c r="BP13" s="724"/>
      <c r="BQ13" s="580" t="str">
        <f>IF($F$12="","",IF(F13="■",HLOOKUP($F$12,別紙mast!$D$4:$K$7,4,FALSE),""))</f>
        <v/>
      </c>
      <c r="BR13" s="582"/>
      <c r="BS13" s="397" t="str">
        <f>IF(OR($BQ$13="",$BO$13=""),"",IF($BO$13="","",IF($BO$13&lt;=$BQ$13,"達成","非達成")))</f>
        <v/>
      </c>
      <c r="BV13" s="440"/>
      <c r="BW13" s="212"/>
      <c r="BX13" s="212"/>
      <c r="BY13" s="212"/>
      <c r="BZ13" s="212"/>
      <c r="CA13" s="212"/>
      <c r="CB13" s="212"/>
      <c r="CC13" s="109"/>
      <c r="CD13" s="109"/>
      <c r="CE13" s="109"/>
      <c r="CF13" s="109"/>
      <c r="CG13" s="109"/>
      <c r="CH13" s="109"/>
      <c r="CI13" s="109"/>
      <c r="CJ13" s="109"/>
      <c r="CK13" s="109"/>
      <c r="CL13" s="109"/>
      <c r="CM13" s="109"/>
      <c r="CN13" s="109"/>
      <c r="CO13" s="109"/>
      <c r="CP13" s="109"/>
      <c r="CQ13" s="109"/>
      <c r="CR13" s="109"/>
      <c r="CS13" s="109"/>
      <c r="CT13" s="109"/>
      <c r="CU13" s="127"/>
      <c r="CV13" s="389" t="s">
        <v>265</v>
      </c>
      <c r="CW13" s="201" t="str">
        <f>IF($CW$8="","",SUM($CW$8-$CW$9))</f>
        <v/>
      </c>
      <c r="CX13" s="712"/>
      <c r="CY13" s="196" t="s">
        <v>287</v>
      </c>
      <c r="CZ13" s="197" t="str">
        <f>IF(AB11="","",AB11)</f>
        <v/>
      </c>
      <c r="DC13" s="112"/>
      <c r="DD13" s="112"/>
      <c r="DE13" s="112"/>
      <c r="DF13" s="112"/>
      <c r="DG13" s="112"/>
      <c r="DH13" s="131"/>
      <c r="DI13" s="131"/>
      <c r="DJ13" s="131"/>
    </row>
    <row r="14" spans="2:145" ht="21" customHeight="1">
      <c r="B14" s="716"/>
      <c r="C14" s="717"/>
      <c r="D14" s="717"/>
      <c r="E14" s="718"/>
      <c r="F14" s="161" t="s">
        <v>482</v>
      </c>
      <c r="G14" s="11" t="s">
        <v>37</v>
      </c>
      <c r="J14" s="190"/>
      <c r="K14" s="190"/>
      <c r="L14" s="11"/>
      <c r="M14" s="11"/>
      <c r="S14" s="176"/>
      <c r="T14" s="944"/>
      <c r="U14" s="629"/>
      <c r="V14" s="629"/>
      <c r="W14" s="629"/>
      <c r="X14" s="629"/>
      <c r="Y14" s="629"/>
      <c r="Z14" s="629"/>
      <c r="AA14" s="629"/>
      <c r="AB14" s="634"/>
      <c r="AC14" s="635"/>
      <c r="AD14" s="635"/>
      <c r="AE14" s="635"/>
      <c r="AF14" s="635"/>
      <c r="AG14" s="636"/>
      <c r="AH14" s="964" t="s">
        <v>282</v>
      </c>
      <c r="AI14" s="965"/>
      <c r="AJ14" s="965"/>
      <c r="AK14" s="965"/>
      <c r="AL14" s="610" t="str">
        <f>IF($CW$7="","",TRUNC(($CW$12/$CW$8)*100))</f>
        <v/>
      </c>
      <c r="AM14" s="610"/>
      <c r="AN14" s="610"/>
      <c r="AO14" s="611"/>
      <c r="AP14" s="952" t="s">
        <v>299</v>
      </c>
      <c r="AQ14" s="730"/>
      <c r="AR14" s="730"/>
      <c r="AS14" s="730"/>
      <c r="AT14" s="730"/>
      <c r="AU14" s="730"/>
      <c r="AV14" s="730"/>
      <c r="AW14" s="730"/>
      <c r="AX14" s="730"/>
      <c r="AY14" s="730"/>
      <c r="AZ14" s="730"/>
      <c r="BA14" s="730"/>
      <c r="BB14" s="730"/>
      <c r="BC14" s="953"/>
      <c r="BD14" s="752" t="s">
        <v>282</v>
      </c>
      <c r="BE14" s="619"/>
      <c r="BF14" s="619"/>
      <c r="BG14" s="619"/>
      <c r="BH14" s="619"/>
      <c r="BI14" s="620"/>
      <c r="BJ14" s="597" t="str">
        <f>IF($F$4="□","",TRUNC(($CZ$6/($CZ$3+$CW$8))*100))</f>
        <v/>
      </c>
      <c r="BK14" s="598"/>
      <c r="BL14" s="952" t="s">
        <v>299</v>
      </c>
      <c r="BM14" s="730"/>
      <c r="BN14" s="730"/>
      <c r="BO14" s="730"/>
      <c r="BP14" s="730"/>
      <c r="BQ14" s="730"/>
      <c r="BR14" s="730"/>
      <c r="BS14" s="953"/>
      <c r="BT14" s="217"/>
      <c r="BU14" s="217"/>
      <c r="BV14" s="217"/>
      <c r="BW14" s="213"/>
      <c r="BX14" s="213"/>
      <c r="BY14" s="213"/>
      <c r="BZ14" s="213"/>
      <c r="CA14" s="213"/>
      <c r="CB14" s="213"/>
      <c r="CC14" s="109"/>
      <c r="CD14" s="109"/>
      <c r="CE14" s="109"/>
      <c r="CF14" s="109"/>
      <c r="CG14" s="109"/>
      <c r="CH14" s="109"/>
      <c r="CI14" s="109"/>
      <c r="CJ14" s="109"/>
      <c r="CK14" s="109"/>
      <c r="CL14" s="109"/>
      <c r="CM14" s="109"/>
      <c r="CN14" s="109"/>
      <c r="CO14" s="109"/>
      <c r="CP14" s="109"/>
      <c r="CQ14" s="109"/>
      <c r="CR14" s="109"/>
      <c r="CS14" s="109"/>
      <c r="CT14" s="109"/>
      <c r="CU14" s="127"/>
      <c r="CV14" s="391" t="s">
        <v>343</v>
      </c>
      <c r="CW14" s="197" t="str">
        <f>IF($CJ$31="","",SUM($CJ$31:$CJ$230))</f>
        <v/>
      </c>
      <c r="CX14" s="711" t="s">
        <v>249</v>
      </c>
      <c r="CY14" s="196" t="s">
        <v>288</v>
      </c>
      <c r="CZ14" s="197" t="str">
        <f>IF(AB13="","",AB13)</f>
        <v/>
      </c>
      <c r="DC14" s="109"/>
      <c r="DD14" s="109"/>
      <c r="DE14" s="109"/>
      <c r="DF14" s="109"/>
      <c r="DG14" s="109"/>
      <c r="DH14" s="128"/>
      <c r="DI14" s="128"/>
      <c r="DJ14" s="128"/>
      <c r="DX14" s="27"/>
      <c r="DY14" s="27"/>
      <c r="DZ14" s="27"/>
      <c r="EA14" s="27"/>
      <c r="EB14" s="27"/>
      <c r="EC14" s="27"/>
      <c r="ED14" s="27"/>
      <c r="EE14" s="27"/>
      <c r="EF14" s="27"/>
      <c r="EG14" s="27"/>
      <c r="EH14" s="27"/>
      <c r="EI14" s="27"/>
      <c r="EJ14" s="27"/>
      <c r="EK14" s="27"/>
      <c r="EL14" s="27"/>
      <c r="EM14" s="27"/>
      <c r="EN14" s="27"/>
      <c r="EO14" s="27"/>
    </row>
    <row r="15" spans="2:145" ht="21" customHeight="1">
      <c r="B15" s="716"/>
      <c r="C15" s="717"/>
      <c r="D15" s="717"/>
      <c r="E15" s="718"/>
      <c r="F15" s="161" t="s">
        <v>5</v>
      </c>
      <c r="G15" s="800"/>
      <c r="H15" s="800"/>
      <c r="I15" s="800"/>
      <c r="J15" s="800"/>
      <c r="K15" s="800"/>
      <c r="L15" s="800"/>
      <c r="M15" s="800"/>
      <c r="N15" s="800"/>
      <c r="O15" s="800"/>
      <c r="P15" s="800"/>
      <c r="Q15" s="800"/>
      <c r="R15" s="800"/>
      <c r="S15" s="801"/>
      <c r="T15" s="944"/>
      <c r="U15" s="629" t="s">
        <v>465</v>
      </c>
      <c r="V15" s="629"/>
      <c r="W15" s="629"/>
      <c r="X15" s="629"/>
      <c r="Y15" s="629"/>
      <c r="Z15" s="629"/>
      <c r="AA15" s="629"/>
      <c r="AB15" s="680"/>
      <c r="AC15" s="681"/>
      <c r="AD15" s="681"/>
      <c r="AE15" s="681"/>
      <c r="AF15" s="681"/>
      <c r="AG15" s="682"/>
      <c r="AH15" s="954" t="s">
        <v>96</v>
      </c>
      <c r="AI15" s="604"/>
      <c r="AJ15" s="604"/>
      <c r="AK15" s="604"/>
      <c r="AL15" s="754" t="str">
        <f>IF($CW$7="","",TRUNC(($CW$13/$CW$8)*100))</f>
        <v/>
      </c>
      <c r="AM15" s="754"/>
      <c r="AN15" s="754"/>
      <c r="AO15" s="755"/>
      <c r="AP15" s="694" t="s">
        <v>248</v>
      </c>
      <c r="AQ15" s="619"/>
      <c r="AR15" s="619"/>
      <c r="AS15" s="619"/>
      <c r="AT15" s="619"/>
      <c r="AU15" s="619"/>
      <c r="AV15" s="619"/>
      <c r="AW15" s="619"/>
      <c r="AX15" s="619"/>
      <c r="AY15" s="620"/>
      <c r="AZ15" s="746" t="str">
        <f>IF($AV$10="","",IF(AND($BB$4="達成",$BB$10="達成",$BB$11="達成"),"達成","非達成"))</f>
        <v/>
      </c>
      <c r="BA15" s="747"/>
      <c r="BB15" s="747"/>
      <c r="BC15" s="748"/>
      <c r="BD15" s="802" t="s">
        <v>283</v>
      </c>
      <c r="BE15" s="581"/>
      <c r="BF15" s="581"/>
      <c r="BG15" s="581"/>
      <c r="BH15" s="581"/>
      <c r="BI15" s="582"/>
      <c r="BJ15" s="702" t="str">
        <f>IF($F$4="□","",TRUNC(($CZ$7/($CZ$3+$CW$8))*100))</f>
        <v/>
      </c>
      <c r="BK15" s="703"/>
      <c r="BL15" s="694" t="s">
        <v>248</v>
      </c>
      <c r="BM15" s="619"/>
      <c r="BN15" s="619"/>
      <c r="BO15" s="619"/>
      <c r="BP15" s="620"/>
      <c r="BQ15" s="746" t="str">
        <f>IF($BO$10="","",IF(AND($BS$4="達成",$BS$10="達成",$BS$11="達成"),"達成","非達成"))</f>
        <v/>
      </c>
      <c r="BR15" s="747"/>
      <c r="BS15" s="748"/>
      <c r="BV15" s="219"/>
      <c r="BW15" s="211"/>
      <c r="BX15" s="211"/>
      <c r="BY15" s="211"/>
      <c r="BZ15" s="211"/>
      <c r="CA15" s="211"/>
      <c r="CB15" s="211"/>
      <c r="CC15" s="109"/>
      <c r="CD15" s="109"/>
      <c r="CE15" s="109"/>
      <c r="CF15" s="109"/>
      <c r="CG15" s="109"/>
      <c r="CH15" s="109"/>
      <c r="CI15" s="109"/>
      <c r="CJ15" s="109"/>
      <c r="CK15" s="109"/>
      <c r="CL15" s="109"/>
      <c r="CM15" s="109"/>
      <c r="CN15" s="109"/>
      <c r="CO15" s="109"/>
      <c r="CP15" s="109"/>
      <c r="CQ15" s="109"/>
      <c r="CR15" s="109"/>
      <c r="CS15" s="109"/>
      <c r="CT15" s="109"/>
      <c r="CU15" s="127"/>
      <c r="CV15" s="391" t="s">
        <v>344</v>
      </c>
      <c r="CW15" s="197" t="str">
        <f>IF($CK$31="","",SUM($CK$31:$CK$230))</f>
        <v/>
      </c>
      <c r="CX15" s="799"/>
      <c r="CY15" s="460" t="s">
        <v>287</v>
      </c>
      <c r="CZ15" s="461" t="str">
        <f>IF(AB15="","",AB15)</f>
        <v/>
      </c>
      <c r="DC15" s="109"/>
      <c r="DD15" s="109"/>
      <c r="DE15" s="109"/>
      <c r="DF15" s="109"/>
      <c r="DG15" s="109"/>
      <c r="DH15" s="128"/>
      <c r="DI15" s="128"/>
      <c r="DJ15" s="128"/>
      <c r="DX15" s="27"/>
      <c r="DY15" s="27"/>
      <c r="DZ15" s="27"/>
      <c r="EA15" s="27"/>
      <c r="EB15" s="27"/>
      <c r="EC15" s="27"/>
      <c r="ED15" s="27"/>
      <c r="EE15" s="27"/>
      <c r="EF15" s="27"/>
      <c r="EG15" s="27"/>
      <c r="EH15" s="27"/>
      <c r="EI15" s="27"/>
      <c r="EJ15" s="27"/>
      <c r="EK15" s="27"/>
      <c r="EL15" s="27"/>
      <c r="EM15" s="27"/>
      <c r="EN15" s="27"/>
      <c r="EO15" s="27"/>
    </row>
    <row r="16" spans="2:145" ht="21" customHeight="1" thickBot="1">
      <c r="B16" s="719"/>
      <c r="C16" s="720"/>
      <c r="D16" s="720"/>
      <c r="E16" s="721"/>
      <c r="F16" s="163" t="s">
        <v>5</v>
      </c>
      <c r="G16" s="789"/>
      <c r="H16" s="789"/>
      <c r="I16" s="789"/>
      <c r="J16" s="789"/>
      <c r="K16" s="789"/>
      <c r="L16" s="789"/>
      <c r="M16" s="789"/>
      <c r="N16" s="789"/>
      <c r="O16" s="789"/>
      <c r="P16" s="789"/>
      <c r="Q16" s="789"/>
      <c r="R16" s="789"/>
      <c r="S16" s="790"/>
      <c r="T16" s="945"/>
      <c r="U16" s="941"/>
      <c r="V16" s="941"/>
      <c r="W16" s="941"/>
      <c r="X16" s="941"/>
      <c r="Y16" s="941"/>
      <c r="Z16" s="941"/>
      <c r="AA16" s="941"/>
      <c r="AB16" s="743"/>
      <c r="AC16" s="744"/>
      <c r="AD16" s="744"/>
      <c r="AE16" s="744"/>
      <c r="AF16" s="744"/>
      <c r="AG16" s="745"/>
      <c r="AH16" s="955" t="s">
        <v>302</v>
      </c>
      <c r="AI16" s="956"/>
      <c r="AJ16" s="956"/>
      <c r="AK16" s="956"/>
      <c r="AL16" s="791" t="str">
        <f>IF(OR($AZ$31="",F11=""),"",IF(COUNTIF(BD31:BD230,"×")&gt;0,"NG","適合"))</f>
        <v/>
      </c>
      <c r="AM16" s="791"/>
      <c r="AN16" s="791"/>
      <c r="AO16" s="792"/>
      <c r="AP16" s="793" t="s">
        <v>249</v>
      </c>
      <c r="AQ16" s="794"/>
      <c r="AR16" s="794"/>
      <c r="AS16" s="794"/>
      <c r="AT16" s="794"/>
      <c r="AU16" s="794"/>
      <c r="AV16" s="794"/>
      <c r="AW16" s="794"/>
      <c r="AX16" s="794"/>
      <c r="AY16" s="795"/>
      <c r="AZ16" s="749" t="str">
        <f>IF($AV$10="","",IF(AND($BB$6="達成",$BB$12="達成",$BB$13="達成"),"達成","非達成"))</f>
        <v/>
      </c>
      <c r="BA16" s="750"/>
      <c r="BB16" s="750"/>
      <c r="BC16" s="751"/>
      <c r="BD16" s="796" t="s">
        <v>301</v>
      </c>
      <c r="BE16" s="794"/>
      <c r="BF16" s="794"/>
      <c r="BG16" s="794"/>
      <c r="BH16" s="794"/>
      <c r="BI16" s="795"/>
      <c r="BJ16" s="797" t="str">
        <f>IF(OR($AZ$31="",$F$4="□"),"",IF(COUNTIF(BD31:BD230,"×")&gt;0,"NG","適合"))</f>
        <v/>
      </c>
      <c r="BK16" s="798"/>
      <c r="BL16" s="793" t="s">
        <v>249</v>
      </c>
      <c r="BM16" s="794"/>
      <c r="BN16" s="794"/>
      <c r="BO16" s="794"/>
      <c r="BP16" s="795"/>
      <c r="BQ16" s="749" t="str">
        <f>IF(BO10="","",IF(AND(BS6="達成",BS12="達成",BS13="達成"),"達成","非達成"))</f>
        <v/>
      </c>
      <c r="BR16" s="750"/>
      <c r="BS16" s="751"/>
      <c r="BV16" s="219"/>
      <c r="BW16" s="211"/>
      <c r="BX16" s="211"/>
      <c r="BY16" s="786"/>
      <c r="BZ16" s="786"/>
      <c r="CA16" s="786"/>
      <c r="CB16" s="786"/>
      <c r="CC16" s="786"/>
      <c r="CD16" s="109"/>
      <c r="CE16" s="109"/>
      <c r="CF16" s="109"/>
      <c r="CG16" s="109"/>
      <c r="CH16" s="109"/>
      <c r="CI16" s="109"/>
      <c r="CJ16" s="109"/>
      <c r="CK16" s="109"/>
      <c r="CL16" s="109"/>
      <c r="CM16" s="109"/>
      <c r="CN16" s="109"/>
      <c r="CO16" s="109"/>
      <c r="CP16" s="109"/>
      <c r="CQ16" s="109"/>
      <c r="CR16" s="109"/>
      <c r="CS16" s="109"/>
      <c r="CT16" s="109"/>
      <c r="CU16" s="127"/>
      <c r="CV16" s="391" t="s">
        <v>345</v>
      </c>
      <c r="CW16" s="197" t="str">
        <f>IF($CL$31="","",SUM($CL$31:$CL$230))</f>
        <v/>
      </c>
      <c r="CX16" s="704" t="s">
        <v>480</v>
      </c>
      <c r="CY16" s="705"/>
      <c r="CZ16" s="199">
        <f>AB3-AB9</f>
        <v>0</v>
      </c>
      <c r="DC16" s="109"/>
      <c r="DD16" s="109"/>
      <c r="DE16" s="109"/>
      <c r="DF16" s="109"/>
      <c r="DG16" s="109"/>
      <c r="DH16" s="128"/>
      <c r="DI16" s="128"/>
      <c r="DJ16" s="128"/>
      <c r="DX16" s="27"/>
      <c r="DY16" s="27"/>
      <c r="DZ16" s="27"/>
      <c r="EA16" s="27"/>
      <c r="EB16" s="27"/>
      <c r="EC16" s="27"/>
      <c r="ED16" s="27"/>
      <c r="EE16" s="27"/>
      <c r="EF16" s="27"/>
      <c r="EG16" s="27"/>
      <c r="EH16" s="27"/>
      <c r="EI16" s="27"/>
      <c r="EJ16" s="27"/>
      <c r="EK16" s="27"/>
      <c r="EL16" s="27"/>
      <c r="EM16" s="27"/>
      <c r="EN16" s="27"/>
      <c r="EO16" s="27"/>
    </row>
    <row r="17" spans="2:146" ht="21" customHeight="1" thickBot="1">
      <c r="B17" s="9" t="s">
        <v>377</v>
      </c>
      <c r="AI17" s="112"/>
      <c r="AJ17" s="112"/>
      <c r="AK17" s="112"/>
      <c r="AL17" s="112"/>
      <c r="AM17" s="112"/>
      <c r="AN17" s="112"/>
      <c r="AO17" s="112"/>
      <c r="AP17" s="112"/>
      <c r="AQ17" s="112"/>
      <c r="AR17" s="112"/>
      <c r="AS17" s="112"/>
      <c r="BH17" s="13"/>
      <c r="BI17" s="13"/>
      <c r="BJ17" s="13"/>
      <c r="BK17" s="13"/>
      <c r="BL17" s="13"/>
      <c r="CC17" s="112"/>
      <c r="CD17" s="112"/>
      <c r="CE17" s="112"/>
      <c r="CF17" s="112"/>
      <c r="CG17" s="112"/>
      <c r="CH17" s="112"/>
      <c r="CI17" s="112"/>
      <c r="CJ17" s="112"/>
      <c r="CK17" s="112"/>
      <c r="CL17" s="112"/>
      <c r="CM17" s="112"/>
      <c r="CN17" s="112"/>
      <c r="CO17" s="112"/>
      <c r="CP17" s="112"/>
      <c r="CQ17" s="112"/>
      <c r="CR17" s="112"/>
      <c r="CS17" s="112"/>
      <c r="CT17" s="112"/>
      <c r="CU17" s="112"/>
      <c r="CV17" s="392" t="s">
        <v>346</v>
      </c>
      <c r="CW17" s="200" t="str">
        <f>IF($CM$31="","",SUM($CM$31:$CM$230))</f>
        <v/>
      </c>
      <c r="CX17" s="563" t="s">
        <v>481</v>
      </c>
      <c r="CY17" s="564"/>
      <c r="CZ17" s="462">
        <f>(((AB7-CZ16)*0.8)+CZ16)</f>
        <v>0</v>
      </c>
      <c r="DC17" s="112"/>
      <c r="DD17" s="112"/>
      <c r="DE17" s="112"/>
      <c r="DF17" s="112"/>
      <c r="DG17" s="110"/>
      <c r="DI17" s="787"/>
      <c r="DJ17" s="787"/>
      <c r="DK17" s="787"/>
      <c r="DL17" s="787"/>
      <c r="DM17" s="787"/>
      <c r="DN17" s="787"/>
      <c r="DO17" s="787"/>
      <c r="DP17" s="787"/>
      <c r="DQ17" s="787"/>
      <c r="DR17" s="787"/>
      <c r="DS17" s="788"/>
      <c r="DT17" s="788"/>
      <c r="DU17" s="788"/>
      <c r="DV17" s="788"/>
      <c r="DW17" s="788"/>
      <c r="DX17" s="787"/>
      <c r="DY17" s="787"/>
      <c r="DZ17" s="787"/>
      <c r="EA17" s="787"/>
      <c r="EB17" s="787"/>
      <c r="EC17" s="787"/>
      <c r="ED17" s="787"/>
      <c r="EE17" s="787"/>
      <c r="EF17" s="787"/>
      <c r="EG17" s="787"/>
      <c r="EH17" s="756"/>
      <c r="EI17" s="756"/>
      <c r="EJ17" s="756"/>
      <c r="EK17" s="756"/>
      <c r="EL17" s="756"/>
      <c r="EM17" s="756"/>
      <c r="EN17" s="757"/>
      <c r="EO17" s="757"/>
    </row>
    <row r="18" spans="2:146" ht="9.9499999999999993" customHeight="1">
      <c r="B18" s="164"/>
      <c r="C18" s="758" t="s">
        <v>380</v>
      </c>
      <c r="D18" s="759"/>
      <c r="E18" s="759"/>
      <c r="F18" s="762" t="s">
        <v>379</v>
      </c>
      <c r="G18" s="763"/>
      <c r="H18" s="764"/>
      <c r="I18" s="762" t="s">
        <v>378</v>
      </c>
      <c r="J18" s="764"/>
      <c r="K18" s="418"/>
      <c r="L18" s="419"/>
      <c r="M18" s="419"/>
      <c r="N18" s="420"/>
      <c r="O18" s="771" t="s">
        <v>381</v>
      </c>
      <c r="P18" s="772"/>
      <c r="Q18" s="772"/>
      <c r="R18" s="772"/>
      <c r="S18" s="772"/>
      <c r="T18" s="772"/>
      <c r="U18" s="772"/>
      <c r="V18" s="772"/>
      <c r="W18" s="772"/>
      <c r="X18" s="772"/>
      <c r="Y18" s="772"/>
      <c r="Z18" s="772"/>
      <c r="AA18" s="772"/>
      <c r="AB18" s="773"/>
      <c r="AC18" s="771" t="s">
        <v>382</v>
      </c>
      <c r="AD18" s="772"/>
      <c r="AE18" s="772"/>
      <c r="AF18" s="772"/>
      <c r="AG18" s="772"/>
      <c r="AH18" s="772"/>
      <c r="AI18" s="772"/>
      <c r="AJ18" s="772"/>
      <c r="AK18" s="772"/>
      <c r="AL18" s="772"/>
      <c r="AM18" s="773"/>
      <c r="AN18" s="775" t="s">
        <v>453</v>
      </c>
      <c r="AO18" s="776"/>
      <c r="AP18" s="776"/>
      <c r="AQ18" s="776"/>
      <c r="AR18" s="777"/>
      <c r="AS18" s="771" t="s">
        <v>383</v>
      </c>
      <c r="AT18" s="772"/>
      <c r="AU18" s="772"/>
      <c r="AV18" s="772"/>
      <c r="AW18" s="772"/>
      <c r="AX18" s="772"/>
      <c r="AY18" s="773"/>
      <c r="AZ18" s="771" t="s">
        <v>384</v>
      </c>
      <c r="BA18" s="772"/>
      <c r="BB18" s="772"/>
      <c r="BC18" s="772"/>
      <c r="BD18" s="772"/>
      <c r="BE18" s="772"/>
      <c r="BF18" s="772"/>
      <c r="BG18" s="772"/>
      <c r="BH18" s="784"/>
      <c r="BI18" s="828" t="s">
        <v>385</v>
      </c>
      <c r="BJ18" s="772"/>
      <c r="BK18" s="772"/>
      <c r="BL18" s="772"/>
      <c r="BM18" s="772"/>
      <c r="BN18" s="784"/>
      <c r="BO18" s="772" t="s">
        <v>390</v>
      </c>
      <c r="BP18" s="772"/>
      <c r="BQ18" s="772"/>
      <c r="BR18" s="772"/>
      <c r="BS18" s="772"/>
      <c r="BT18" s="784"/>
      <c r="BU18" s="829" t="s">
        <v>391</v>
      </c>
      <c r="BV18" s="832" t="s">
        <v>460</v>
      </c>
      <c r="BW18" s="209"/>
      <c r="BX18" s="209"/>
      <c r="BY18" s="209"/>
      <c r="BZ18" s="209"/>
      <c r="CA18" s="209"/>
      <c r="CB18" s="209"/>
      <c r="CC18" s="112"/>
      <c r="CD18" s="217"/>
      <c r="CE18" s="217"/>
      <c r="CF18" s="217"/>
      <c r="CG18" s="217"/>
      <c r="CH18" s="217"/>
      <c r="CI18" s="217"/>
      <c r="CJ18" s="217"/>
      <c r="CK18" s="217"/>
      <c r="CL18" s="217"/>
      <c r="CM18" s="217"/>
      <c r="CN18" s="217"/>
      <c r="CO18" s="217"/>
      <c r="CP18" s="217"/>
      <c r="CQ18" s="217"/>
      <c r="CR18" s="217"/>
      <c r="CS18" s="217"/>
      <c r="CT18" s="217"/>
      <c r="CU18" s="112"/>
      <c r="DC18" s="112"/>
      <c r="DD18" s="112"/>
      <c r="DE18" s="112"/>
      <c r="DF18" s="109"/>
      <c r="DG18" s="110"/>
      <c r="DI18" s="787"/>
      <c r="DJ18" s="787"/>
      <c r="DK18" s="787"/>
      <c r="DL18" s="787"/>
      <c r="DM18" s="787"/>
      <c r="DN18" s="787"/>
      <c r="DO18" s="787"/>
      <c r="DP18" s="787"/>
      <c r="DQ18" s="787"/>
      <c r="DR18" s="787"/>
      <c r="DS18" s="835"/>
      <c r="DT18" s="835"/>
      <c r="DU18" s="835"/>
      <c r="DV18" s="835"/>
      <c r="DW18" s="835"/>
      <c r="DX18" s="787"/>
      <c r="DY18" s="787"/>
      <c r="DZ18" s="787"/>
      <c r="EA18" s="787"/>
      <c r="EB18" s="787"/>
      <c r="EC18" s="787"/>
      <c r="ED18" s="787"/>
      <c r="EE18" s="787"/>
      <c r="EF18" s="787"/>
      <c r="EG18" s="787"/>
      <c r="EH18" s="756"/>
      <c r="EI18" s="756"/>
      <c r="EJ18" s="756"/>
      <c r="EK18" s="756"/>
      <c r="EL18" s="756"/>
      <c r="EM18" s="756"/>
      <c r="EN18" s="757"/>
      <c r="EO18" s="757"/>
    </row>
    <row r="19" spans="2:146" ht="9.9499999999999993" customHeight="1" thickBot="1">
      <c r="B19" s="165"/>
      <c r="C19" s="760"/>
      <c r="D19" s="761"/>
      <c r="E19" s="761"/>
      <c r="F19" s="765"/>
      <c r="G19" s="766"/>
      <c r="H19" s="767"/>
      <c r="I19" s="765"/>
      <c r="J19" s="767"/>
      <c r="K19" s="407"/>
      <c r="L19" s="803" t="s">
        <v>446</v>
      </c>
      <c r="N19" s="421"/>
      <c r="O19" s="774"/>
      <c r="P19" s="700"/>
      <c r="Q19" s="700"/>
      <c r="R19" s="700"/>
      <c r="S19" s="700"/>
      <c r="T19" s="700"/>
      <c r="U19" s="700"/>
      <c r="V19" s="700"/>
      <c r="W19" s="700"/>
      <c r="X19" s="700"/>
      <c r="Y19" s="700"/>
      <c r="Z19" s="700"/>
      <c r="AA19" s="700"/>
      <c r="AB19" s="753"/>
      <c r="AC19" s="774"/>
      <c r="AD19" s="700"/>
      <c r="AE19" s="700"/>
      <c r="AF19" s="700"/>
      <c r="AG19" s="700"/>
      <c r="AH19" s="700"/>
      <c r="AI19" s="700"/>
      <c r="AJ19" s="700"/>
      <c r="AK19" s="700"/>
      <c r="AL19" s="700"/>
      <c r="AM19" s="753"/>
      <c r="AN19" s="778"/>
      <c r="AO19" s="779"/>
      <c r="AP19" s="779"/>
      <c r="AQ19" s="779"/>
      <c r="AR19" s="780"/>
      <c r="AS19" s="774"/>
      <c r="AT19" s="700"/>
      <c r="AU19" s="700"/>
      <c r="AV19" s="700"/>
      <c r="AW19" s="700"/>
      <c r="AX19" s="700"/>
      <c r="AY19" s="753"/>
      <c r="AZ19" s="774"/>
      <c r="BA19" s="700"/>
      <c r="BB19" s="700"/>
      <c r="BC19" s="700"/>
      <c r="BD19" s="700"/>
      <c r="BE19" s="700"/>
      <c r="BF19" s="700"/>
      <c r="BG19" s="700"/>
      <c r="BH19" s="785"/>
      <c r="BI19" s="699"/>
      <c r="BJ19" s="700"/>
      <c r="BK19" s="700"/>
      <c r="BL19" s="700"/>
      <c r="BM19" s="700"/>
      <c r="BN19" s="785"/>
      <c r="BO19" s="700"/>
      <c r="BP19" s="700"/>
      <c r="BQ19" s="700"/>
      <c r="BR19" s="700"/>
      <c r="BS19" s="700"/>
      <c r="BT19" s="785"/>
      <c r="BU19" s="830"/>
      <c r="BV19" s="833"/>
      <c r="BW19" s="209"/>
      <c r="BX19" s="209"/>
      <c r="BY19" s="209"/>
      <c r="BZ19" s="209"/>
      <c r="CA19" s="209"/>
      <c r="CB19" s="209"/>
      <c r="CC19" s="112"/>
      <c r="CD19" s="217"/>
      <c r="CE19" s="217"/>
      <c r="CF19" s="217"/>
      <c r="CG19" s="217"/>
      <c r="CH19" s="217"/>
      <c r="CI19" s="217"/>
      <c r="CJ19" s="217"/>
      <c r="CK19" s="217"/>
      <c r="CL19" s="217"/>
      <c r="CM19" s="217"/>
      <c r="CN19" s="217"/>
      <c r="CO19" s="217"/>
      <c r="CP19" s="217"/>
      <c r="CQ19" s="217"/>
      <c r="CR19" s="217"/>
      <c r="CS19" s="217"/>
      <c r="CT19" s="217"/>
      <c r="CU19" s="112"/>
      <c r="DC19" s="112"/>
      <c r="DD19" s="112"/>
      <c r="DE19" s="112"/>
      <c r="DF19" s="109"/>
      <c r="DG19" s="110"/>
      <c r="DH19" s="110"/>
    </row>
    <row r="20" spans="2:146" ht="18" customHeight="1">
      <c r="B20" s="165"/>
      <c r="C20" s="760"/>
      <c r="D20" s="761"/>
      <c r="E20" s="761"/>
      <c r="F20" s="765"/>
      <c r="G20" s="766"/>
      <c r="H20" s="767"/>
      <c r="I20" s="765"/>
      <c r="J20" s="767"/>
      <c r="K20" s="407"/>
      <c r="L20" s="803"/>
      <c r="N20" s="421"/>
      <c r="O20" s="804" t="s">
        <v>256</v>
      </c>
      <c r="P20" s="714"/>
      <c r="Q20" s="714"/>
      <c r="R20" s="714"/>
      <c r="S20" s="714"/>
      <c r="T20" s="714"/>
      <c r="U20" s="805"/>
      <c r="V20" s="808" t="s">
        <v>254</v>
      </c>
      <c r="W20" s="714"/>
      <c r="X20" s="714"/>
      <c r="Y20" s="714"/>
      <c r="Z20" s="714"/>
      <c r="AA20" s="714"/>
      <c r="AB20" s="715"/>
      <c r="AC20" s="804" t="s">
        <v>257</v>
      </c>
      <c r="AD20" s="714"/>
      <c r="AE20" s="714"/>
      <c r="AF20" s="714"/>
      <c r="AG20" s="714"/>
      <c r="AH20" s="714"/>
      <c r="AI20" s="714"/>
      <c r="AJ20" s="714"/>
      <c r="AK20" s="715"/>
      <c r="AL20" s="813" t="s">
        <v>450</v>
      </c>
      <c r="AM20" s="814"/>
      <c r="AN20" s="778"/>
      <c r="AO20" s="779"/>
      <c r="AP20" s="779"/>
      <c r="AQ20" s="779"/>
      <c r="AR20" s="780"/>
      <c r="AS20" s="819" t="s">
        <v>317</v>
      </c>
      <c r="AT20" s="820"/>
      <c r="AU20" s="821"/>
      <c r="AV20" s="819" t="s">
        <v>454</v>
      </c>
      <c r="AW20" s="820"/>
      <c r="AX20" s="820"/>
      <c r="AY20" s="821"/>
      <c r="AZ20" s="822" t="s">
        <v>358</v>
      </c>
      <c r="BA20" s="825" t="s">
        <v>316</v>
      </c>
      <c r="BB20" s="868" t="s">
        <v>308</v>
      </c>
      <c r="BC20" s="868" t="s">
        <v>315</v>
      </c>
      <c r="BD20" s="869" t="s">
        <v>309</v>
      </c>
      <c r="BE20" s="870" t="s">
        <v>310</v>
      </c>
      <c r="BF20" s="871" t="s">
        <v>311</v>
      </c>
      <c r="BG20" s="872"/>
      <c r="BH20" s="877" t="s">
        <v>312</v>
      </c>
      <c r="BI20" s="207">
        <v>1</v>
      </c>
      <c r="BJ20" s="205">
        <v>2</v>
      </c>
      <c r="BK20" s="205">
        <v>3</v>
      </c>
      <c r="BL20" s="206">
        <v>4</v>
      </c>
      <c r="BM20" s="204">
        <v>5</v>
      </c>
      <c r="BN20" s="452">
        <v>6</v>
      </c>
      <c r="BO20" s="836" t="s">
        <v>469</v>
      </c>
      <c r="BP20" s="839" t="s">
        <v>470</v>
      </c>
      <c r="BQ20" s="839" t="s">
        <v>471</v>
      </c>
      <c r="BR20" s="839" t="s">
        <v>472</v>
      </c>
      <c r="BS20" s="836" t="s">
        <v>473</v>
      </c>
      <c r="BT20" s="842" t="s">
        <v>474</v>
      </c>
      <c r="BU20" s="830"/>
      <c r="BV20" s="833"/>
      <c r="BW20" s="216"/>
      <c r="CC20" s="108"/>
      <c r="CD20" s="880" t="s">
        <v>364</v>
      </c>
      <c r="CE20" s="878"/>
      <c r="CF20" s="878"/>
      <c r="CG20" s="878"/>
      <c r="CH20" s="878"/>
      <c r="CI20" s="881"/>
      <c r="CJ20" s="878" t="s">
        <v>459</v>
      </c>
      <c r="CK20" s="878"/>
      <c r="CL20" s="878"/>
      <c r="CM20" s="878"/>
      <c r="CN20" s="880" t="s">
        <v>368</v>
      </c>
      <c r="CO20" s="878"/>
      <c r="CP20" s="878"/>
      <c r="CQ20" s="878"/>
      <c r="CR20" s="878"/>
      <c r="CS20" s="878"/>
      <c r="CT20" s="881"/>
      <c r="CU20" s="108"/>
      <c r="CX20" s="852"/>
      <c r="CY20" s="852"/>
      <c r="DC20" s="108"/>
      <c r="DD20" s="108"/>
      <c r="DE20" s="108"/>
      <c r="DF20" s="108"/>
      <c r="DG20" s="110"/>
      <c r="DI20" s="112"/>
      <c r="DJ20" s="112"/>
      <c r="DK20" s="112"/>
      <c r="DL20" s="112"/>
      <c r="DM20" s="112"/>
      <c r="DN20" s="112"/>
      <c r="DO20" s="112"/>
      <c r="DP20" s="112"/>
      <c r="DQ20" s="112"/>
      <c r="DR20" s="112"/>
      <c r="DS20" s="112"/>
      <c r="DT20" s="112"/>
      <c r="DV20" s="132"/>
      <c r="DW20" s="132"/>
      <c r="DX20" s="132"/>
      <c r="DY20" s="132"/>
      <c r="DZ20" s="112"/>
      <c r="EA20" s="112"/>
      <c r="EB20" s="112"/>
      <c r="EC20" s="112"/>
      <c r="ED20" s="112"/>
      <c r="EE20" s="112"/>
      <c r="EF20" s="112"/>
      <c r="EG20" s="112"/>
      <c r="EH20" s="112"/>
      <c r="EI20" s="112"/>
      <c r="EJ20" s="112"/>
      <c r="EK20" s="112"/>
      <c r="EM20" s="133"/>
      <c r="EN20" s="133"/>
      <c r="EO20" s="133"/>
      <c r="EP20" s="133"/>
    </row>
    <row r="21" spans="2:146" ht="18" customHeight="1">
      <c r="B21" s="165"/>
      <c r="C21" s="760"/>
      <c r="D21" s="761"/>
      <c r="E21" s="761"/>
      <c r="F21" s="765"/>
      <c r="G21" s="766"/>
      <c r="H21" s="767"/>
      <c r="I21" s="765"/>
      <c r="J21" s="767"/>
      <c r="K21" s="407"/>
      <c r="L21" s="803"/>
      <c r="N21" s="421"/>
      <c r="O21" s="806"/>
      <c r="P21" s="717"/>
      <c r="Q21" s="717"/>
      <c r="R21" s="717"/>
      <c r="S21" s="717"/>
      <c r="T21" s="717"/>
      <c r="U21" s="807"/>
      <c r="V21" s="809"/>
      <c r="W21" s="717"/>
      <c r="X21" s="717"/>
      <c r="Y21" s="717"/>
      <c r="Z21" s="717"/>
      <c r="AA21" s="717"/>
      <c r="AB21" s="718"/>
      <c r="AC21" s="811"/>
      <c r="AD21" s="658"/>
      <c r="AE21" s="658"/>
      <c r="AF21" s="658"/>
      <c r="AG21" s="658"/>
      <c r="AH21" s="658"/>
      <c r="AI21" s="658"/>
      <c r="AJ21" s="658"/>
      <c r="AK21" s="812"/>
      <c r="AL21" s="815"/>
      <c r="AM21" s="816"/>
      <c r="AN21" s="778"/>
      <c r="AO21" s="779"/>
      <c r="AP21" s="779"/>
      <c r="AQ21" s="779"/>
      <c r="AR21" s="780"/>
      <c r="AS21" s="765"/>
      <c r="AT21" s="766"/>
      <c r="AU21" s="767"/>
      <c r="AV21" s="765"/>
      <c r="AW21" s="766"/>
      <c r="AX21" s="766"/>
      <c r="AY21" s="767"/>
      <c r="AZ21" s="823"/>
      <c r="BA21" s="826"/>
      <c r="BB21" s="857"/>
      <c r="BC21" s="857"/>
      <c r="BD21" s="860"/>
      <c r="BE21" s="863"/>
      <c r="BF21" s="873"/>
      <c r="BG21" s="874"/>
      <c r="BH21" s="866"/>
      <c r="BI21" s="853" t="s">
        <v>354</v>
      </c>
      <c r="BJ21" s="856" t="s">
        <v>277</v>
      </c>
      <c r="BK21" s="856" t="s">
        <v>276</v>
      </c>
      <c r="BL21" s="859" t="s">
        <v>270</v>
      </c>
      <c r="BM21" s="862" t="s">
        <v>355</v>
      </c>
      <c r="BN21" s="865" t="s">
        <v>356</v>
      </c>
      <c r="BO21" s="837"/>
      <c r="BP21" s="840"/>
      <c r="BQ21" s="840"/>
      <c r="BR21" s="840"/>
      <c r="BS21" s="837"/>
      <c r="BT21" s="843"/>
      <c r="BU21" s="830"/>
      <c r="BV21" s="833"/>
      <c r="BW21" s="216"/>
      <c r="CC21" s="108"/>
      <c r="CD21" s="882"/>
      <c r="CE21" s="879"/>
      <c r="CF21" s="879"/>
      <c r="CG21" s="879"/>
      <c r="CH21" s="879"/>
      <c r="CI21" s="883"/>
      <c r="CJ21" s="879"/>
      <c r="CK21" s="879"/>
      <c r="CL21" s="879"/>
      <c r="CM21" s="879"/>
      <c r="CN21" s="882"/>
      <c r="CO21" s="879"/>
      <c r="CP21" s="879"/>
      <c r="CQ21" s="879"/>
      <c r="CR21" s="879"/>
      <c r="CS21" s="879"/>
      <c r="CT21" s="883"/>
      <c r="CU21" s="108"/>
      <c r="CX21" s="852"/>
      <c r="CY21" s="852"/>
      <c r="DC21" s="108"/>
      <c r="DD21" s="108"/>
      <c r="DE21" s="108"/>
      <c r="DF21" s="108"/>
      <c r="DG21" s="110"/>
      <c r="DI21" s="11"/>
      <c r="DJ21" s="11"/>
      <c r="DK21" s="11"/>
      <c r="DL21" s="11"/>
      <c r="DM21" s="11"/>
      <c r="DN21" s="11"/>
      <c r="DO21" s="11"/>
      <c r="DP21" s="11"/>
      <c r="DQ21" s="11"/>
      <c r="DR21" s="11"/>
      <c r="DS21" s="11"/>
      <c r="DT21" s="11"/>
      <c r="DV21" s="132"/>
      <c r="DW21" s="132"/>
      <c r="DX21" s="132"/>
      <c r="DY21" s="132"/>
      <c r="DZ21" s="112"/>
      <c r="EA21" s="112"/>
      <c r="EB21" s="112"/>
      <c r="EC21" s="112"/>
      <c r="ED21" s="112"/>
      <c r="EE21" s="112"/>
      <c r="EF21" s="112"/>
      <c r="EG21" s="112"/>
      <c r="EH21" s="112"/>
      <c r="EI21" s="112"/>
      <c r="EJ21" s="112"/>
      <c r="EK21" s="112"/>
      <c r="EM21" s="133"/>
      <c r="EN21" s="133"/>
      <c r="EO21" s="133"/>
      <c r="EP21" s="133"/>
    </row>
    <row r="22" spans="2:146" ht="14.25" customHeight="1">
      <c r="B22" s="165"/>
      <c r="C22" s="760"/>
      <c r="D22" s="761"/>
      <c r="E22" s="761"/>
      <c r="F22" s="765"/>
      <c r="G22" s="766"/>
      <c r="H22" s="767"/>
      <c r="I22" s="765"/>
      <c r="J22" s="767"/>
      <c r="K22" s="407"/>
      <c r="L22" s="162" t="s">
        <v>3</v>
      </c>
      <c r="N22" s="421"/>
      <c r="O22" s="806"/>
      <c r="P22" s="717"/>
      <c r="Q22" s="717"/>
      <c r="R22" s="717"/>
      <c r="S22" s="717"/>
      <c r="T22" s="717"/>
      <c r="U22" s="807"/>
      <c r="V22" s="809"/>
      <c r="W22" s="717"/>
      <c r="X22" s="717"/>
      <c r="Y22" s="717"/>
      <c r="Z22" s="717"/>
      <c r="AA22" s="717"/>
      <c r="AB22" s="718"/>
      <c r="AC22" s="850" t="s">
        <v>255</v>
      </c>
      <c r="AD22" s="655"/>
      <c r="AE22" s="655"/>
      <c r="AF22" s="655"/>
      <c r="AG22" s="655"/>
      <c r="AH22" s="655"/>
      <c r="AI22" s="655"/>
      <c r="AJ22" s="655"/>
      <c r="AK22" s="851"/>
      <c r="AL22" s="815"/>
      <c r="AM22" s="816"/>
      <c r="AN22" s="778"/>
      <c r="AO22" s="779"/>
      <c r="AP22" s="779"/>
      <c r="AQ22" s="779"/>
      <c r="AR22" s="780"/>
      <c r="AS22" s="765"/>
      <c r="AT22" s="766"/>
      <c r="AU22" s="767"/>
      <c r="AV22" s="765"/>
      <c r="AW22" s="766"/>
      <c r="AX22" s="766"/>
      <c r="AY22" s="767"/>
      <c r="AZ22" s="823"/>
      <c r="BA22" s="826"/>
      <c r="BB22" s="857"/>
      <c r="BC22" s="857"/>
      <c r="BD22" s="860"/>
      <c r="BE22" s="863"/>
      <c r="BF22" s="873"/>
      <c r="BG22" s="874"/>
      <c r="BH22" s="866"/>
      <c r="BI22" s="854"/>
      <c r="BJ22" s="857"/>
      <c r="BK22" s="857"/>
      <c r="BL22" s="860"/>
      <c r="BM22" s="863"/>
      <c r="BN22" s="866"/>
      <c r="BO22" s="837"/>
      <c r="BP22" s="840"/>
      <c r="BQ22" s="840"/>
      <c r="BR22" s="840"/>
      <c r="BS22" s="837"/>
      <c r="BT22" s="843"/>
      <c r="BU22" s="830"/>
      <c r="BV22" s="833"/>
      <c r="BW22" s="216"/>
      <c r="BX22" s="849" t="s">
        <v>64</v>
      </c>
      <c r="BY22" s="761" t="s">
        <v>65</v>
      </c>
      <c r="BZ22" s="761" t="s">
        <v>83</v>
      </c>
      <c r="CA22" s="761" t="s">
        <v>372</v>
      </c>
      <c r="CB22" s="761" t="s">
        <v>77</v>
      </c>
      <c r="CC22" s="108"/>
      <c r="CD22" s="882"/>
      <c r="CE22" s="879"/>
      <c r="CF22" s="879"/>
      <c r="CG22" s="879"/>
      <c r="CH22" s="879"/>
      <c r="CI22" s="883"/>
      <c r="CJ22" s="879"/>
      <c r="CK22" s="879"/>
      <c r="CL22" s="879"/>
      <c r="CM22" s="879"/>
      <c r="CN22" s="882"/>
      <c r="CO22" s="879"/>
      <c r="CP22" s="879"/>
      <c r="CQ22" s="879"/>
      <c r="CR22" s="879"/>
      <c r="CS22" s="879"/>
      <c r="CT22" s="883"/>
      <c r="CU22" s="108"/>
      <c r="CX22" s="717"/>
      <c r="CZ22" s="195"/>
      <c r="DC22" s="108"/>
      <c r="DD22" s="108"/>
      <c r="DE22" s="108"/>
      <c r="DF22" s="108"/>
      <c r="DG22" s="111"/>
      <c r="DI22" s="112"/>
      <c r="DJ22" s="112"/>
      <c r="DK22" s="112"/>
      <c r="DL22" s="112"/>
      <c r="DM22" s="112"/>
      <c r="DN22" s="112"/>
      <c r="DO22" s="112"/>
      <c r="DP22" s="112"/>
      <c r="DQ22" s="112"/>
      <c r="DR22" s="112"/>
      <c r="DS22" s="112"/>
      <c r="DT22" s="112"/>
      <c r="DV22" s="132"/>
      <c r="DW22" s="132"/>
      <c r="DX22" s="132"/>
      <c r="DY22" s="132"/>
      <c r="DZ22" s="112"/>
      <c r="EA22" s="112"/>
      <c r="EB22" s="112"/>
      <c r="EC22" s="112"/>
      <c r="ED22" s="112"/>
      <c r="EE22" s="112"/>
      <c r="EF22" s="112"/>
      <c r="EG22" s="112"/>
      <c r="EH22" s="112"/>
      <c r="EI22" s="112"/>
      <c r="EJ22" s="112"/>
      <c r="EK22" s="112"/>
      <c r="EM22" s="133"/>
      <c r="EN22" s="133"/>
      <c r="EO22" s="133"/>
      <c r="EP22" s="133"/>
    </row>
    <row r="23" spans="2:146" ht="14.25" customHeight="1">
      <c r="B23" s="165"/>
      <c r="C23" s="760"/>
      <c r="D23" s="761"/>
      <c r="E23" s="761"/>
      <c r="F23" s="765"/>
      <c r="G23" s="766"/>
      <c r="H23" s="767"/>
      <c r="I23" s="765"/>
      <c r="J23" s="767"/>
      <c r="K23" s="407"/>
      <c r="L23" s="450" t="s">
        <v>448</v>
      </c>
      <c r="N23" s="421"/>
      <c r="O23" s="806"/>
      <c r="P23" s="717"/>
      <c r="Q23" s="717"/>
      <c r="R23" s="717"/>
      <c r="S23" s="717"/>
      <c r="T23" s="717"/>
      <c r="U23" s="807"/>
      <c r="V23" s="809"/>
      <c r="W23" s="717"/>
      <c r="X23" s="717"/>
      <c r="Y23" s="717"/>
      <c r="Z23" s="717"/>
      <c r="AA23" s="717"/>
      <c r="AB23" s="718"/>
      <c r="AC23" s="806"/>
      <c r="AD23" s="717"/>
      <c r="AE23" s="717"/>
      <c r="AF23" s="717"/>
      <c r="AG23" s="717"/>
      <c r="AH23" s="717"/>
      <c r="AI23" s="717"/>
      <c r="AJ23" s="717"/>
      <c r="AK23" s="718"/>
      <c r="AL23" s="815"/>
      <c r="AM23" s="816"/>
      <c r="AN23" s="778"/>
      <c r="AO23" s="779"/>
      <c r="AP23" s="779"/>
      <c r="AQ23" s="779"/>
      <c r="AR23" s="780"/>
      <c r="AS23" s="765"/>
      <c r="AT23" s="766"/>
      <c r="AU23" s="767"/>
      <c r="AV23" s="765"/>
      <c r="AW23" s="766"/>
      <c r="AX23" s="766"/>
      <c r="AY23" s="767"/>
      <c r="AZ23" s="823"/>
      <c r="BA23" s="826"/>
      <c r="BB23" s="857"/>
      <c r="BC23" s="857"/>
      <c r="BD23" s="860"/>
      <c r="BE23" s="863"/>
      <c r="BF23" s="873"/>
      <c r="BG23" s="874"/>
      <c r="BH23" s="866"/>
      <c r="BI23" s="854"/>
      <c r="BJ23" s="857"/>
      <c r="BK23" s="857"/>
      <c r="BL23" s="860"/>
      <c r="BM23" s="863"/>
      <c r="BN23" s="866"/>
      <c r="BO23" s="837"/>
      <c r="BP23" s="840"/>
      <c r="BQ23" s="840"/>
      <c r="BR23" s="840"/>
      <c r="BS23" s="837"/>
      <c r="BT23" s="843"/>
      <c r="BU23" s="830"/>
      <c r="BV23" s="833"/>
      <c r="BW23" s="216"/>
      <c r="BX23" s="845"/>
      <c r="BY23" s="761"/>
      <c r="BZ23" s="761"/>
      <c r="CA23" s="761"/>
      <c r="CB23" s="761"/>
      <c r="CC23" s="108"/>
      <c r="CD23" s="884"/>
      <c r="CE23" s="678"/>
      <c r="CF23" s="678"/>
      <c r="CG23" s="678"/>
      <c r="CH23" s="678"/>
      <c r="CI23" s="885"/>
      <c r="CJ23" s="678"/>
      <c r="CK23" s="678"/>
      <c r="CL23" s="678"/>
      <c r="CM23" s="678"/>
      <c r="CN23" s="884"/>
      <c r="CO23" s="678"/>
      <c r="CP23" s="678"/>
      <c r="CQ23" s="678"/>
      <c r="CR23" s="678"/>
      <c r="CS23" s="678"/>
      <c r="CT23" s="885"/>
      <c r="CU23" s="108"/>
      <c r="CX23" s="717"/>
      <c r="CZ23" s="195"/>
      <c r="DA23" s="110"/>
      <c r="DB23" s="110"/>
      <c r="DC23" s="108"/>
      <c r="DD23" s="108"/>
      <c r="DE23" s="108"/>
      <c r="DF23" s="108"/>
      <c r="DG23" s="111"/>
      <c r="DI23" s="112"/>
      <c r="DJ23" s="112"/>
      <c r="DK23" s="112"/>
      <c r="DL23" s="112"/>
      <c r="DM23" s="112"/>
      <c r="DN23" s="112"/>
      <c r="DO23" s="112"/>
      <c r="DP23" s="112"/>
      <c r="DQ23" s="112"/>
      <c r="DR23" s="112"/>
      <c r="DS23" s="112"/>
      <c r="DT23" s="112"/>
      <c r="DV23" s="132"/>
      <c r="DW23" s="132"/>
      <c r="DX23" s="132"/>
      <c r="DY23" s="132"/>
      <c r="DZ23" s="112"/>
      <c r="EA23" s="112"/>
      <c r="EB23" s="112"/>
      <c r="EC23" s="112"/>
      <c r="ED23" s="112"/>
      <c r="EE23" s="112"/>
      <c r="EF23" s="112"/>
      <c r="EG23" s="112"/>
      <c r="EH23" s="112"/>
      <c r="EI23" s="112"/>
      <c r="EJ23" s="112"/>
      <c r="EK23" s="112"/>
      <c r="EM23" s="133"/>
      <c r="EN23" s="133"/>
      <c r="EO23" s="133"/>
      <c r="EP23" s="133"/>
    </row>
    <row r="24" spans="2:146" ht="13.5" customHeight="1">
      <c r="B24" s="165"/>
      <c r="C24" s="760"/>
      <c r="D24" s="761"/>
      <c r="E24" s="761"/>
      <c r="F24" s="765"/>
      <c r="G24" s="766"/>
      <c r="H24" s="767"/>
      <c r="I24" s="765"/>
      <c r="J24" s="767"/>
      <c r="K24" s="765" t="s">
        <v>455</v>
      </c>
      <c r="L24" s="766"/>
      <c r="M24" s="766"/>
      <c r="N24" s="767"/>
      <c r="O24" s="774"/>
      <c r="P24" s="700"/>
      <c r="Q24" s="700"/>
      <c r="R24" s="700"/>
      <c r="S24" s="700"/>
      <c r="T24" s="700"/>
      <c r="U24" s="701"/>
      <c r="V24" s="810"/>
      <c r="W24" s="700"/>
      <c r="X24" s="700"/>
      <c r="Y24" s="700"/>
      <c r="Z24" s="700"/>
      <c r="AA24" s="700"/>
      <c r="AB24" s="753"/>
      <c r="AC24" s="774"/>
      <c r="AD24" s="700"/>
      <c r="AE24" s="700"/>
      <c r="AF24" s="700"/>
      <c r="AG24" s="700"/>
      <c r="AH24" s="700"/>
      <c r="AI24" s="700"/>
      <c r="AJ24" s="700"/>
      <c r="AK24" s="753"/>
      <c r="AL24" s="817"/>
      <c r="AM24" s="818"/>
      <c r="AN24" s="781"/>
      <c r="AO24" s="782"/>
      <c r="AP24" s="782"/>
      <c r="AQ24" s="782"/>
      <c r="AR24" s="783"/>
      <c r="AS24" s="768"/>
      <c r="AT24" s="769"/>
      <c r="AU24" s="770"/>
      <c r="AV24" s="768"/>
      <c r="AW24" s="769"/>
      <c r="AX24" s="769"/>
      <c r="AY24" s="770"/>
      <c r="AZ24" s="823"/>
      <c r="BA24" s="826"/>
      <c r="BB24" s="857"/>
      <c r="BC24" s="857"/>
      <c r="BD24" s="860"/>
      <c r="BE24" s="863"/>
      <c r="BF24" s="873"/>
      <c r="BG24" s="874"/>
      <c r="BH24" s="866"/>
      <c r="BI24" s="854"/>
      <c r="BJ24" s="857"/>
      <c r="BK24" s="857"/>
      <c r="BL24" s="860"/>
      <c r="BM24" s="863"/>
      <c r="BN24" s="866"/>
      <c r="BO24" s="837"/>
      <c r="BP24" s="840"/>
      <c r="BQ24" s="840"/>
      <c r="BR24" s="840"/>
      <c r="BS24" s="837"/>
      <c r="BT24" s="843"/>
      <c r="BU24" s="830"/>
      <c r="BV24" s="833"/>
      <c r="BW24" s="216"/>
      <c r="BX24" s="845"/>
      <c r="BY24" s="761"/>
      <c r="BZ24" s="761"/>
      <c r="CA24" s="761"/>
      <c r="CB24" s="761"/>
      <c r="CC24" s="108"/>
      <c r="CD24" s="830" t="s">
        <v>263</v>
      </c>
      <c r="CE24" s="845" t="s">
        <v>277</v>
      </c>
      <c r="CF24" s="845" t="s">
        <v>276</v>
      </c>
      <c r="CG24" s="847" t="s">
        <v>270</v>
      </c>
      <c r="CH24" s="895" t="s">
        <v>242</v>
      </c>
      <c r="CI24" s="897" t="s">
        <v>243</v>
      </c>
      <c r="CJ24" s="821" t="s">
        <v>339</v>
      </c>
      <c r="CK24" s="849" t="s">
        <v>340</v>
      </c>
      <c r="CL24" s="849" t="s">
        <v>341</v>
      </c>
      <c r="CM24" s="849" t="s">
        <v>342</v>
      </c>
      <c r="CN24" s="760" t="s">
        <v>264</v>
      </c>
      <c r="CO24" s="761" t="s">
        <v>265</v>
      </c>
      <c r="CP24" s="761" t="s">
        <v>461</v>
      </c>
      <c r="CQ24" s="761" t="s">
        <v>442</v>
      </c>
      <c r="CR24" s="761" t="s">
        <v>443</v>
      </c>
      <c r="CS24" s="761" t="s">
        <v>457</v>
      </c>
      <c r="CT24" s="886" t="s">
        <v>458</v>
      </c>
      <c r="CU24" s="108"/>
      <c r="CX24" s="717"/>
      <c r="CZ24" s="195"/>
      <c r="DA24" s="110"/>
      <c r="DB24" s="110"/>
      <c r="DC24" s="108"/>
      <c r="DD24" s="108"/>
      <c r="DE24" s="108"/>
      <c r="DF24" s="108"/>
      <c r="DG24" s="108"/>
      <c r="DI24" s="11"/>
      <c r="DJ24" s="11"/>
      <c r="DK24" s="11"/>
      <c r="DL24" s="11"/>
      <c r="DM24" s="11"/>
      <c r="DN24" s="11"/>
      <c r="DO24" s="11"/>
      <c r="DP24" s="11"/>
      <c r="DQ24" s="11"/>
      <c r="DR24" s="11"/>
      <c r="DS24" s="11"/>
      <c r="DT24" s="11"/>
      <c r="DV24" s="132"/>
      <c r="DW24" s="132"/>
      <c r="DX24" s="132"/>
      <c r="DY24" s="132"/>
      <c r="DZ24" s="112"/>
      <c r="EA24" s="112"/>
      <c r="EB24" s="112"/>
      <c r="EC24" s="112"/>
      <c r="ED24" s="112"/>
      <c r="EE24" s="112"/>
      <c r="EF24" s="112"/>
      <c r="EG24" s="112"/>
      <c r="EH24" s="112"/>
      <c r="EI24" s="112"/>
      <c r="EJ24" s="112"/>
      <c r="EK24" s="112"/>
      <c r="EM24" s="133"/>
      <c r="EN24" s="133"/>
      <c r="EO24" s="133"/>
      <c r="EP24" s="133"/>
    </row>
    <row r="25" spans="2:146" ht="15" customHeight="1">
      <c r="B25" s="165"/>
      <c r="C25" s="760"/>
      <c r="D25" s="761"/>
      <c r="E25" s="761"/>
      <c r="F25" s="765"/>
      <c r="G25" s="766"/>
      <c r="H25" s="767"/>
      <c r="I25" s="765"/>
      <c r="J25" s="767"/>
      <c r="K25" s="765"/>
      <c r="L25" s="766"/>
      <c r="M25" s="766"/>
      <c r="N25" s="767"/>
      <c r="O25" s="892" t="s">
        <v>446</v>
      </c>
      <c r="P25" s="887" t="s">
        <v>446</v>
      </c>
      <c r="Q25" s="887" t="s">
        <v>446</v>
      </c>
      <c r="R25" s="889" t="s">
        <v>68</v>
      </c>
      <c r="S25" s="825" t="s">
        <v>239</v>
      </c>
      <c r="T25" s="820"/>
      <c r="U25" s="821"/>
      <c r="V25" s="892" t="s">
        <v>446</v>
      </c>
      <c r="W25" s="887" t="s">
        <v>446</v>
      </c>
      <c r="X25" s="887" t="s">
        <v>446</v>
      </c>
      <c r="Y25" s="889" t="s">
        <v>68</v>
      </c>
      <c r="Z25" s="825" t="s">
        <v>239</v>
      </c>
      <c r="AA25" s="820"/>
      <c r="AB25" s="821"/>
      <c r="AC25" s="892" t="s">
        <v>446</v>
      </c>
      <c r="AD25" s="920" t="s">
        <v>446</v>
      </c>
      <c r="AE25" s="151"/>
      <c r="AF25" s="151"/>
      <c r="AG25" s="151"/>
      <c r="AH25" s="151"/>
      <c r="AI25" s="152"/>
      <c r="AJ25" s="871" t="s">
        <v>253</v>
      </c>
      <c r="AK25" s="216"/>
      <c r="AL25" s="892" t="s">
        <v>446</v>
      </c>
      <c r="AM25" s="899" t="s">
        <v>446</v>
      </c>
      <c r="AN25" s="405"/>
      <c r="AO25" s="901" t="s">
        <v>446</v>
      </c>
      <c r="AP25" s="406"/>
      <c r="AQ25" s="406"/>
      <c r="AR25" s="869" t="s">
        <v>293</v>
      </c>
      <c r="AS25" s="892" t="s">
        <v>446</v>
      </c>
      <c r="AT25" s="887" t="s">
        <v>446</v>
      </c>
      <c r="AU25" s="899" t="s">
        <v>446</v>
      </c>
      <c r="AV25" s="892" t="s">
        <v>446</v>
      </c>
      <c r="AW25" s="920" t="s">
        <v>446</v>
      </c>
      <c r="AX25" s="151"/>
      <c r="AY25" s="157"/>
      <c r="AZ25" s="823"/>
      <c r="BA25" s="826"/>
      <c r="BB25" s="857"/>
      <c r="BC25" s="857"/>
      <c r="BD25" s="860"/>
      <c r="BE25" s="863"/>
      <c r="BF25" s="873"/>
      <c r="BG25" s="874"/>
      <c r="BH25" s="866"/>
      <c r="BI25" s="854"/>
      <c r="BJ25" s="857"/>
      <c r="BK25" s="857"/>
      <c r="BL25" s="860"/>
      <c r="BM25" s="863"/>
      <c r="BN25" s="866"/>
      <c r="BO25" s="837"/>
      <c r="BP25" s="840"/>
      <c r="BQ25" s="840"/>
      <c r="BR25" s="840"/>
      <c r="BS25" s="837"/>
      <c r="BT25" s="843"/>
      <c r="BU25" s="830"/>
      <c r="BV25" s="833"/>
      <c r="BW25" s="216"/>
      <c r="BX25" s="845"/>
      <c r="BY25" s="761"/>
      <c r="BZ25" s="761"/>
      <c r="CA25" s="761"/>
      <c r="CB25" s="761"/>
      <c r="CC25" s="108"/>
      <c r="CD25" s="830"/>
      <c r="CE25" s="845"/>
      <c r="CF25" s="845"/>
      <c r="CG25" s="847"/>
      <c r="CH25" s="895"/>
      <c r="CI25" s="897"/>
      <c r="CJ25" s="767"/>
      <c r="CK25" s="845"/>
      <c r="CL25" s="845"/>
      <c r="CM25" s="845"/>
      <c r="CN25" s="760"/>
      <c r="CO25" s="761"/>
      <c r="CP25" s="761"/>
      <c r="CQ25" s="761"/>
      <c r="CR25" s="894"/>
      <c r="CS25" s="761"/>
      <c r="CT25" s="886"/>
      <c r="CU25" s="108"/>
      <c r="CX25" s="717"/>
      <c r="CZ25" s="195"/>
      <c r="DA25" s="110"/>
      <c r="DB25" s="110"/>
      <c r="DC25" s="108"/>
      <c r="DD25" s="108"/>
      <c r="DE25" s="108"/>
      <c r="DF25" s="108"/>
      <c r="DG25" s="108"/>
      <c r="DI25" s="11"/>
      <c r="DJ25" s="11"/>
      <c r="DK25" s="11"/>
      <c r="DL25" s="11"/>
      <c r="DM25" s="11"/>
      <c r="DN25" s="11"/>
      <c r="DO25" s="11"/>
      <c r="DP25" s="11"/>
      <c r="DQ25" s="11"/>
      <c r="DR25" s="11"/>
      <c r="DS25" s="11"/>
      <c r="DT25" s="11"/>
      <c r="DV25" s="132"/>
      <c r="DW25" s="132"/>
      <c r="DX25" s="132"/>
      <c r="DY25" s="132"/>
      <c r="DZ25" s="112"/>
      <c r="EA25" s="112"/>
      <c r="EB25" s="112"/>
      <c r="EC25" s="112"/>
      <c r="ED25" s="112"/>
      <c r="EE25" s="112"/>
      <c r="EF25" s="112"/>
      <c r="EG25" s="112"/>
      <c r="EH25" s="112"/>
      <c r="EI25" s="112"/>
      <c r="EJ25" s="112"/>
      <c r="EK25" s="112"/>
      <c r="EM25" s="133"/>
      <c r="EN25" s="133"/>
      <c r="EO25" s="133"/>
      <c r="EP25" s="133"/>
    </row>
    <row r="26" spans="2:146" ht="12" customHeight="1">
      <c r="B26" s="165"/>
      <c r="C26" s="760"/>
      <c r="D26" s="761"/>
      <c r="E26" s="761"/>
      <c r="F26" s="765"/>
      <c r="G26" s="766"/>
      <c r="H26" s="767"/>
      <c r="I26" s="765"/>
      <c r="J26" s="767"/>
      <c r="K26" s="765"/>
      <c r="L26" s="766"/>
      <c r="M26" s="766"/>
      <c r="N26" s="767"/>
      <c r="O26" s="893"/>
      <c r="P26" s="888"/>
      <c r="Q26" s="888"/>
      <c r="R26" s="890"/>
      <c r="S26" s="826"/>
      <c r="T26" s="766"/>
      <c r="U26" s="767"/>
      <c r="V26" s="893"/>
      <c r="W26" s="888"/>
      <c r="X26" s="888"/>
      <c r="Y26" s="890"/>
      <c r="Z26" s="826"/>
      <c r="AA26" s="766"/>
      <c r="AB26" s="767"/>
      <c r="AC26" s="893"/>
      <c r="AD26" s="921"/>
      <c r="AE26" s="922" t="s">
        <v>250</v>
      </c>
      <c r="AF26" s="922" t="s">
        <v>251</v>
      </c>
      <c r="AG26" s="923" t="s">
        <v>392</v>
      </c>
      <c r="AH26" s="922" t="s">
        <v>252</v>
      </c>
      <c r="AI26" s="922" t="s">
        <v>268</v>
      </c>
      <c r="AJ26" s="873"/>
      <c r="AK26" s="859" t="s">
        <v>259</v>
      </c>
      <c r="AL26" s="893"/>
      <c r="AM26" s="900"/>
      <c r="AN26" s="407"/>
      <c r="AO26" s="803"/>
      <c r="AP26" s="218"/>
      <c r="AQ26" s="218"/>
      <c r="AR26" s="860"/>
      <c r="AS26" s="893"/>
      <c r="AT26" s="888"/>
      <c r="AU26" s="900"/>
      <c r="AV26" s="893"/>
      <c r="AW26" s="921"/>
      <c r="AX26" s="922" t="s">
        <v>321</v>
      </c>
      <c r="AY26" s="971" t="s">
        <v>320</v>
      </c>
      <c r="AZ26" s="823"/>
      <c r="BA26" s="826"/>
      <c r="BB26" s="857"/>
      <c r="BC26" s="857"/>
      <c r="BD26" s="860"/>
      <c r="BE26" s="863"/>
      <c r="BF26" s="873"/>
      <c r="BG26" s="874"/>
      <c r="BH26" s="866"/>
      <c r="BI26" s="854"/>
      <c r="BJ26" s="857"/>
      <c r="BK26" s="857"/>
      <c r="BL26" s="860"/>
      <c r="BM26" s="863"/>
      <c r="BN26" s="866"/>
      <c r="BO26" s="837"/>
      <c r="BP26" s="840"/>
      <c r="BQ26" s="840"/>
      <c r="BR26" s="840"/>
      <c r="BS26" s="837"/>
      <c r="BT26" s="843"/>
      <c r="BU26" s="830"/>
      <c r="BV26" s="833"/>
      <c r="BW26" s="216"/>
      <c r="BX26" s="845"/>
      <c r="BY26" s="761"/>
      <c r="BZ26" s="761"/>
      <c r="CA26" s="761"/>
      <c r="CB26" s="761"/>
      <c r="CC26" s="108"/>
      <c r="CD26" s="830"/>
      <c r="CE26" s="845"/>
      <c r="CF26" s="845"/>
      <c r="CG26" s="847"/>
      <c r="CH26" s="895"/>
      <c r="CI26" s="897"/>
      <c r="CJ26" s="767"/>
      <c r="CK26" s="845"/>
      <c r="CL26" s="845"/>
      <c r="CM26" s="845"/>
      <c r="CN26" s="760"/>
      <c r="CO26" s="761"/>
      <c r="CP26" s="761"/>
      <c r="CQ26" s="761"/>
      <c r="CR26" s="894"/>
      <c r="CS26" s="761"/>
      <c r="CT26" s="886"/>
      <c r="CU26" s="108"/>
      <c r="DA26" s="110"/>
      <c r="DB26" s="110"/>
      <c r="DC26" s="108"/>
      <c r="DD26" s="108"/>
      <c r="DE26" s="108"/>
      <c r="DF26" s="108"/>
      <c r="DG26" s="108"/>
      <c r="DI26" s="11"/>
      <c r="DJ26" s="11"/>
      <c r="DK26" s="11"/>
      <c r="DL26" s="11"/>
      <c r="DM26" s="11"/>
      <c r="DN26" s="11"/>
      <c r="DO26" s="11"/>
      <c r="DP26" s="11"/>
      <c r="DQ26" s="11"/>
      <c r="DR26" s="11"/>
      <c r="DS26" s="11"/>
      <c r="DT26" s="11"/>
      <c r="DV26" s="132"/>
      <c r="DW26" s="132"/>
      <c r="DX26" s="132"/>
      <c r="DY26" s="132"/>
      <c r="DZ26" s="112"/>
      <c r="EA26" s="112"/>
      <c r="EB26" s="112"/>
      <c r="EC26" s="112"/>
      <c r="ED26" s="112"/>
      <c r="EE26" s="112"/>
      <c r="EF26" s="112"/>
      <c r="EG26" s="112"/>
      <c r="EH26" s="112"/>
      <c r="EI26" s="112"/>
      <c r="EJ26" s="112"/>
      <c r="EK26" s="112"/>
      <c r="EM26" s="133"/>
      <c r="EN26" s="133"/>
      <c r="EO26" s="133"/>
      <c r="EP26" s="133"/>
    </row>
    <row r="27" spans="2:146" ht="12">
      <c r="B27" s="165"/>
      <c r="C27" s="760"/>
      <c r="D27" s="761"/>
      <c r="E27" s="761"/>
      <c r="F27" s="765"/>
      <c r="G27" s="766"/>
      <c r="H27" s="767"/>
      <c r="I27" s="765"/>
      <c r="J27" s="767"/>
      <c r="K27" s="765"/>
      <c r="L27" s="766"/>
      <c r="M27" s="766"/>
      <c r="N27" s="767"/>
      <c r="O27" s="893"/>
      <c r="P27" s="888"/>
      <c r="Q27" s="888"/>
      <c r="R27" s="890"/>
      <c r="S27" s="826"/>
      <c r="T27" s="766"/>
      <c r="U27" s="767"/>
      <c r="V27" s="893"/>
      <c r="W27" s="888"/>
      <c r="X27" s="888"/>
      <c r="Y27" s="890"/>
      <c r="Z27" s="826"/>
      <c r="AA27" s="766"/>
      <c r="AB27" s="767"/>
      <c r="AC27" s="893"/>
      <c r="AD27" s="921"/>
      <c r="AE27" s="890"/>
      <c r="AF27" s="890"/>
      <c r="AG27" s="924"/>
      <c r="AH27" s="890"/>
      <c r="AI27" s="890"/>
      <c r="AJ27" s="873"/>
      <c r="AK27" s="860"/>
      <c r="AL27" s="893"/>
      <c r="AM27" s="900"/>
      <c r="AN27" s="407"/>
      <c r="AO27" s="803"/>
      <c r="AP27" s="218"/>
      <c r="AQ27" s="218"/>
      <c r="AR27" s="860"/>
      <c r="AS27" s="893"/>
      <c r="AT27" s="888"/>
      <c r="AU27" s="900"/>
      <c r="AV27" s="893"/>
      <c r="AW27" s="921"/>
      <c r="AX27" s="890"/>
      <c r="AY27" s="972"/>
      <c r="AZ27" s="823"/>
      <c r="BA27" s="826"/>
      <c r="BB27" s="857"/>
      <c r="BC27" s="857"/>
      <c r="BD27" s="860"/>
      <c r="BE27" s="863"/>
      <c r="BF27" s="873"/>
      <c r="BG27" s="874"/>
      <c r="BH27" s="866"/>
      <c r="BI27" s="854"/>
      <c r="BJ27" s="857"/>
      <c r="BK27" s="857"/>
      <c r="BL27" s="860"/>
      <c r="BM27" s="863"/>
      <c r="BN27" s="866"/>
      <c r="BO27" s="837"/>
      <c r="BP27" s="840"/>
      <c r="BQ27" s="840"/>
      <c r="BR27" s="840"/>
      <c r="BS27" s="837"/>
      <c r="BT27" s="843"/>
      <c r="BU27" s="830"/>
      <c r="BV27" s="833"/>
      <c r="BW27" s="216"/>
      <c r="BX27" s="845"/>
      <c r="BY27" s="761"/>
      <c r="BZ27" s="761"/>
      <c r="CA27" s="761"/>
      <c r="CB27" s="761"/>
      <c r="CC27" s="108"/>
      <c r="CD27" s="830"/>
      <c r="CE27" s="845"/>
      <c r="CF27" s="845"/>
      <c r="CG27" s="847"/>
      <c r="CH27" s="895"/>
      <c r="CI27" s="897"/>
      <c r="CJ27" s="767"/>
      <c r="CK27" s="845"/>
      <c r="CL27" s="845"/>
      <c r="CM27" s="845"/>
      <c r="CN27" s="760"/>
      <c r="CO27" s="761"/>
      <c r="CP27" s="761"/>
      <c r="CQ27" s="761"/>
      <c r="CR27" s="894"/>
      <c r="CS27" s="761"/>
      <c r="CT27" s="886"/>
      <c r="CU27" s="108"/>
      <c r="DA27" s="134"/>
      <c r="DB27" s="108"/>
      <c r="DC27" s="108"/>
      <c r="DD27" s="108"/>
      <c r="DE27" s="108"/>
      <c r="DF27" s="108"/>
      <c r="DG27" s="108"/>
      <c r="DI27" s="112"/>
      <c r="DJ27" s="112"/>
      <c r="DK27" s="112"/>
      <c r="DL27" s="112"/>
      <c r="DM27" s="112"/>
      <c r="DN27" s="112"/>
      <c r="DO27" s="112"/>
      <c r="DP27" s="112"/>
      <c r="DQ27" s="112"/>
      <c r="DR27" s="112"/>
      <c r="DS27" s="112"/>
      <c r="DT27" s="112"/>
      <c r="DV27" s="132"/>
      <c r="DW27" s="132"/>
      <c r="DX27" s="132"/>
      <c r="DY27" s="132"/>
      <c r="DZ27" s="112"/>
      <c r="EA27" s="112"/>
      <c r="EB27" s="112"/>
      <c r="EC27" s="112"/>
      <c r="ED27" s="112"/>
      <c r="EE27" s="112"/>
      <c r="EF27" s="112"/>
      <c r="EG27" s="112"/>
      <c r="EH27" s="112"/>
      <c r="EI27" s="112"/>
      <c r="EJ27" s="112"/>
      <c r="EK27" s="112"/>
    </row>
    <row r="28" spans="2:146" ht="12" customHeight="1">
      <c r="B28" s="165"/>
      <c r="C28" s="760"/>
      <c r="D28" s="761"/>
      <c r="E28" s="761"/>
      <c r="F28" s="765"/>
      <c r="G28" s="766"/>
      <c r="H28" s="767"/>
      <c r="I28" s="765"/>
      <c r="J28" s="767"/>
      <c r="K28" s="765"/>
      <c r="L28" s="766"/>
      <c r="M28" s="766"/>
      <c r="N28" s="767"/>
      <c r="O28" s="400" t="s">
        <v>3</v>
      </c>
      <c r="P28" s="411" t="s">
        <v>3</v>
      </c>
      <c r="Q28" s="411" t="s">
        <v>3</v>
      </c>
      <c r="R28" s="890"/>
      <c r="S28" s="826"/>
      <c r="T28" s="766"/>
      <c r="U28" s="767"/>
      <c r="V28" s="400" t="s">
        <v>3</v>
      </c>
      <c r="W28" s="411" t="s">
        <v>3</v>
      </c>
      <c r="X28" s="411" t="s">
        <v>3</v>
      </c>
      <c r="Y28" s="890"/>
      <c r="Z28" s="826"/>
      <c r="AA28" s="766"/>
      <c r="AB28" s="767"/>
      <c r="AC28" s="401" t="str">
        <f>IF(N5="■","■","□")</f>
        <v>□</v>
      </c>
      <c r="AD28" s="411" t="s">
        <v>3</v>
      </c>
      <c r="AE28" s="890"/>
      <c r="AF28" s="890"/>
      <c r="AG28" s="924"/>
      <c r="AH28" s="890"/>
      <c r="AI28" s="890"/>
      <c r="AJ28" s="873"/>
      <c r="AK28" s="860"/>
      <c r="AL28" s="408" t="s">
        <v>3</v>
      </c>
      <c r="AM28" s="404" t="s">
        <v>3</v>
      </c>
      <c r="AN28" s="407"/>
      <c r="AO28" s="162" t="s">
        <v>3</v>
      </c>
      <c r="AP28" s="218"/>
      <c r="AQ28" s="218"/>
      <c r="AR28" s="860"/>
      <c r="AS28" s="400" t="s">
        <v>3</v>
      </c>
      <c r="AT28" s="411" t="s">
        <v>3</v>
      </c>
      <c r="AU28" s="404" t="s">
        <v>3</v>
      </c>
      <c r="AV28" s="400" t="s">
        <v>3</v>
      </c>
      <c r="AW28" s="411" t="s">
        <v>3</v>
      </c>
      <c r="AX28" s="890"/>
      <c r="AY28" s="972"/>
      <c r="AZ28" s="823"/>
      <c r="BA28" s="826"/>
      <c r="BB28" s="857"/>
      <c r="BC28" s="857"/>
      <c r="BD28" s="860"/>
      <c r="BE28" s="863"/>
      <c r="BF28" s="873"/>
      <c r="BG28" s="874"/>
      <c r="BH28" s="866"/>
      <c r="BI28" s="854"/>
      <c r="BJ28" s="857"/>
      <c r="BK28" s="857"/>
      <c r="BL28" s="860"/>
      <c r="BM28" s="863"/>
      <c r="BN28" s="866"/>
      <c r="BO28" s="837"/>
      <c r="BP28" s="840"/>
      <c r="BQ28" s="840"/>
      <c r="BR28" s="840"/>
      <c r="BS28" s="837"/>
      <c r="BT28" s="843"/>
      <c r="BU28" s="830"/>
      <c r="BV28" s="833"/>
      <c r="BW28" s="216"/>
      <c r="BX28" s="845"/>
      <c r="BY28" s="761"/>
      <c r="BZ28" s="761"/>
      <c r="CA28" s="761"/>
      <c r="CB28" s="761"/>
      <c r="CC28" s="108"/>
      <c r="CD28" s="830"/>
      <c r="CE28" s="845"/>
      <c r="CF28" s="845"/>
      <c r="CG28" s="847"/>
      <c r="CH28" s="895"/>
      <c r="CI28" s="897"/>
      <c r="CJ28" s="767"/>
      <c r="CK28" s="845"/>
      <c r="CL28" s="845"/>
      <c r="CM28" s="845"/>
      <c r="CN28" s="760"/>
      <c r="CO28" s="761"/>
      <c r="CP28" s="761"/>
      <c r="CQ28" s="761"/>
      <c r="CR28" s="894"/>
      <c r="CS28" s="761"/>
      <c r="CT28" s="886"/>
      <c r="CU28" s="108"/>
      <c r="DA28" s="134"/>
      <c r="DB28" s="108"/>
      <c r="DC28" s="108"/>
      <c r="DD28" s="108"/>
      <c r="DE28" s="108"/>
      <c r="DF28" s="108"/>
      <c r="DG28" s="108"/>
      <c r="DI28" s="112"/>
      <c r="DJ28" s="112"/>
      <c r="DK28" s="112"/>
      <c r="DL28" s="112"/>
      <c r="DM28" s="112"/>
      <c r="DN28" s="112"/>
      <c r="DO28" s="112"/>
      <c r="DP28" s="112"/>
      <c r="DQ28" s="112"/>
      <c r="DR28" s="112"/>
      <c r="DS28" s="112"/>
      <c r="DT28" s="112"/>
      <c r="DV28" s="132"/>
      <c r="DW28" s="132"/>
      <c r="DX28" s="132"/>
      <c r="DY28" s="132"/>
      <c r="DZ28" s="112"/>
      <c r="EA28" s="112"/>
      <c r="EB28" s="112"/>
      <c r="EC28" s="112"/>
      <c r="ED28" s="112"/>
      <c r="EE28" s="112"/>
      <c r="EF28" s="112"/>
      <c r="EG28" s="112"/>
      <c r="EH28" s="112"/>
      <c r="EI28" s="112"/>
      <c r="EJ28" s="112"/>
      <c r="EK28" s="112"/>
    </row>
    <row r="29" spans="2:146" ht="9" customHeight="1">
      <c r="B29" s="165"/>
      <c r="C29" s="760"/>
      <c r="D29" s="761"/>
      <c r="E29" s="761"/>
      <c r="F29" s="765"/>
      <c r="G29" s="766"/>
      <c r="H29" s="767"/>
      <c r="I29" s="765"/>
      <c r="J29" s="767"/>
      <c r="K29" s="765"/>
      <c r="L29" s="766"/>
      <c r="M29" s="766"/>
      <c r="N29" s="767"/>
      <c r="O29" s="394" t="s">
        <v>448</v>
      </c>
      <c r="P29" s="412" t="s">
        <v>448</v>
      </c>
      <c r="Q29" s="412" t="s">
        <v>448</v>
      </c>
      <c r="R29" s="890"/>
      <c r="S29" s="826"/>
      <c r="T29" s="766"/>
      <c r="U29" s="767"/>
      <c r="V29" s="394" t="s">
        <v>448</v>
      </c>
      <c r="W29" s="412" t="s">
        <v>448</v>
      </c>
      <c r="X29" s="412" t="s">
        <v>448</v>
      </c>
      <c r="Y29" s="890"/>
      <c r="Z29" s="826"/>
      <c r="AA29" s="766"/>
      <c r="AB29" s="767"/>
      <c r="AC29" s="402" t="s">
        <v>448</v>
      </c>
      <c r="AD29" s="412" t="s">
        <v>448</v>
      </c>
      <c r="AE29" s="890"/>
      <c r="AF29" s="890"/>
      <c r="AG29" s="924"/>
      <c r="AH29" s="890"/>
      <c r="AI29" s="890"/>
      <c r="AJ29" s="873"/>
      <c r="AK29" s="860"/>
      <c r="AL29" s="403" t="s">
        <v>448</v>
      </c>
      <c r="AM29" s="395" t="s">
        <v>448</v>
      </c>
      <c r="AN29" s="407"/>
      <c r="AO29" s="455" t="s">
        <v>448</v>
      </c>
      <c r="AP29" s="218"/>
      <c r="AQ29" s="218"/>
      <c r="AR29" s="860"/>
      <c r="AS29" s="394" t="s">
        <v>448</v>
      </c>
      <c r="AT29" s="412" t="s">
        <v>448</v>
      </c>
      <c r="AU29" s="395" t="s">
        <v>448</v>
      </c>
      <c r="AV29" s="394" t="s">
        <v>448</v>
      </c>
      <c r="AW29" s="412" t="s">
        <v>448</v>
      </c>
      <c r="AX29" s="890"/>
      <c r="AY29" s="972"/>
      <c r="AZ29" s="823"/>
      <c r="BA29" s="826"/>
      <c r="BB29" s="857"/>
      <c r="BC29" s="857"/>
      <c r="BD29" s="860"/>
      <c r="BE29" s="863"/>
      <c r="BF29" s="873"/>
      <c r="BG29" s="874"/>
      <c r="BH29" s="866"/>
      <c r="BI29" s="854"/>
      <c r="BJ29" s="857"/>
      <c r="BK29" s="857"/>
      <c r="BL29" s="860"/>
      <c r="BM29" s="863"/>
      <c r="BN29" s="866"/>
      <c r="BO29" s="837"/>
      <c r="BP29" s="840"/>
      <c r="BQ29" s="840"/>
      <c r="BR29" s="840"/>
      <c r="BS29" s="837"/>
      <c r="BT29" s="843"/>
      <c r="BU29" s="830"/>
      <c r="BV29" s="833"/>
      <c r="BW29" s="216"/>
      <c r="BX29" s="846"/>
      <c r="BY29" s="761"/>
      <c r="BZ29" s="761"/>
      <c r="CA29" s="761"/>
      <c r="CB29" s="761"/>
      <c r="CC29" s="108"/>
      <c r="CD29" s="830"/>
      <c r="CE29" s="845"/>
      <c r="CF29" s="845"/>
      <c r="CG29" s="847"/>
      <c r="CH29" s="895"/>
      <c r="CI29" s="897"/>
      <c r="CJ29" s="767"/>
      <c r="CK29" s="845"/>
      <c r="CL29" s="845"/>
      <c r="CM29" s="845"/>
      <c r="CN29" s="760"/>
      <c r="CO29" s="761"/>
      <c r="CP29" s="761"/>
      <c r="CQ29" s="761"/>
      <c r="CR29" s="894"/>
      <c r="CS29" s="761"/>
      <c r="CT29" s="886"/>
      <c r="CU29" s="108"/>
      <c r="CX29" s="194"/>
      <c r="CY29" s="108"/>
      <c r="CZ29" s="108"/>
      <c r="DA29" s="108"/>
      <c r="DB29" s="108"/>
      <c r="DC29" s="108"/>
      <c r="DD29" s="108"/>
      <c r="DE29" s="108"/>
      <c r="DF29" s="108"/>
      <c r="DG29" s="108"/>
    </row>
    <row r="30" spans="2:146" ht="99.75" customHeight="1">
      <c r="B30" s="166"/>
      <c r="C30" s="760"/>
      <c r="D30" s="761"/>
      <c r="E30" s="761"/>
      <c r="F30" s="768"/>
      <c r="G30" s="769"/>
      <c r="H30" s="770"/>
      <c r="I30" s="768"/>
      <c r="J30" s="770"/>
      <c r="K30" s="768"/>
      <c r="L30" s="769"/>
      <c r="M30" s="769"/>
      <c r="N30" s="770"/>
      <c r="O30" s="409" t="s">
        <v>32</v>
      </c>
      <c r="P30" s="410" t="s">
        <v>35</v>
      </c>
      <c r="Q30" s="410" t="s">
        <v>125</v>
      </c>
      <c r="R30" s="891"/>
      <c r="S30" s="827"/>
      <c r="T30" s="769"/>
      <c r="U30" s="770"/>
      <c r="V30" s="409" t="s">
        <v>32</v>
      </c>
      <c r="W30" s="410" t="s">
        <v>35</v>
      </c>
      <c r="X30" s="410" t="s">
        <v>125</v>
      </c>
      <c r="Y30" s="891"/>
      <c r="Z30" s="827"/>
      <c r="AA30" s="769"/>
      <c r="AB30" s="770"/>
      <c r="AC30" s="399" t="s">
        <v>445</v>
      </c>
      <c r="AD30" s="413" t="s">
        <v>452</v>
      </c>
      <c r="AE30" s="891"/>
      <c r="AF30" s="891"/>
      <c r="AG30" s="925"/>
      <c r="AH30" s="891"/>
      <c r="AI30" s="891"/>
      <c r="AJ30" s="875"/>
      <c r="AK30" s="861"/>
      <c r="AL30" s="458" t="s">
        <v>447</v>
      </c>
      <c r="AM30" s="459" t="s">
        <v>449</v>
      </c>
      <c r="AN30" s="768" t="s">
        <v>451</v>
      </c>
      <c r="AO30" s="769"/>
      <c r="AP30" s="769"/>
      <c r="AQ30" s="974"/>
      <c r="AR30" s="861"/>
      <c r="AS30" s="415" t="s">
        <v>77</v>
      </c>
      <c r="AT30" s="410" t="s">
        <v>78</v>
      </c>
      <c r="AU30" s="414" t="s">
        <v>267</v>
      </c>
      <c r="AV30" s="416" t="s">
        <v>318</v>
      </c>
      <c r="AW30" s="417" t="s">
        <v>319</v>
      </c>
      <c r="AX30" s="891"/>
      <c r="AY30" s="973"/>
      <c r="AZ30" s="824"/>
      <c r="BA30" s="827"/>
      <c r="BB30" s="858"/>
      <c r="BC30" s="858"/>
      <c r="BD30" s="861"/>
      <c r="BE30" s="864"/>
      <c r="BF30" s="875"/>
      <c r="BG30" s="876"/>
      <c r="BH30" s="867"/>
      <c r="BI30" s="855"/>
      <c r="BJ30" s="858"/>
      <c r="BK30" s="858"/>
      <c r="BL30" s="861"/>
      <c r="BM30" s="864"/>
      <c r="BN30" s="867"/>
      <c r="BO30" s="838"/>
      <c r="BP30" s="841"/>
      <c r="BQ30" s="841"/>
      <c r="BR30" s="841"/>
      <c r="BS30" s="838"/>
      <c r="BT30" s="844"/>
      <c r="BU30" s="831"/>
      <c r="BV30" s="834"/>
      <c r="BW30" s="216"/>
      <c r="BX30" s="223" t="s">
        <v>365</v>
      </c>
      <c r="BY30" s="223" t="s">
        <v>369</v>
      </c>
      <c r="BZ30" s="223" t="s">
        <v>370</v>
      </c>
      <c r="CA30" s="223" t="s">
        <v>371</v>
      </c>
      <c r="CB30" s="223" t="s">
        <v>467</v>
      </c>
      <c r="CC30" s="108"/>
      <c r="CD30" s="831"/>
      <c r="CE30" s="846"/>
      <c r="CF30" s="846"/>
      <c r="CG30" s="848"/>
      <c r="CH30" s="896"/>
      <c r="CI30" s="898"/>
      <c r="CJ30" s="770"/>
      <c r="CK30" s="846"/>
      <c r="CL30" s="846"/>
      <c r="CM30" s="846"/>
      <c r="CN30" s="760"/>
      <c r="CO30" s="761"/>
      <c r="CP30" s="761"/>
      <c r="CQ30" s="761"/>
      <c r="CR30" s="894"/>
      <c r="CS30" s="761"/>
      <c r="CT30" s="886"/>
      <c r="CU30" s="108"/>
      <c r="DA30" s="108"/>
      <c r="DB30" s="108"/>
      <c r="DC30" s="108"/>
      <c r="DD30" s="108"/>
      <c r="DE30" s="108"/>
      <c r="DF30" s="108"/>
      <c r="DG30" s="108"/>
    </row>
    <row r="31" spans="2:146" ht="17.100000000000001" customHeight="1">
      <c r="B31" s="434">
        <v>1</v>
      </c>
      <c r="C31" s="904"/>
      <c r="D31" s="905"/>
      <c r="E31" s="905"/>
      <c r="F31" s="906"/>
      <c r="G31" s="907"/>
      <c r="H31" s="908"/>
      <c r="I31" s="909"/>
      <c r="J31" s="910"/>
      <c r="K31" s="911"/>
      <c r="L31" s="912"/>
      <c r="M31" s="912"/>
      <c r="N31" s="913"/>
      <c r="O31" s="14" t="s">
        <v>3</v>
      </c>
      <c r="P31" s="144" t="s">
        <v>3</v>
      </c>
      <c r="Q31" s="144" t="s">
        <v>3</v>
      </c>
      <c r="R31" s="79" t="s">
        <v>5</v>
      </c>
      <c r="S31" s="914"/>
      <c r="T31" s="915"/>
      <c r="U31" s="916"/>
      <c r="V31" s="14" t="s">
        <v>3</v>
      </c>
      <c r="W31" s="144" t="s">
        <v>3</v>
      </c>
      <c r="X31" s="144" t="s">
        <v>3</v>
      </c>
      <c r="Y31" s="79" t="s">
        <v>5</v>
      </c>
      <c r="Z31" s="914"/>
      <c r="AA31" s="915"/>
      <c r="AB31" s="916"/>
      <c r="AC31" s="14" t="s">
        <v>3</v>
      </c>
      <c r="AD31" s="16" t="s">
        <v>3</v>
      </c>
      <c r="AE31" s="16" t="s">
        <v>3</v>
      </c>
      <c r="AF31" s="16" t="s">
        <v>3</v>
      </c>
      <c r="AG31" s="16" t="s">
        <v>3</v>
      </c>
      <c r="AH31" s="79" t="s">
        <v>3</v>
      </c>
      <c r="AI31" s="167"/>
      <c r="AJ31" s="79" t="s">
        <v>3</v>
      </c>
      <c r="AK31" s="167"/>
      <c r="AL31" s="14" t="s">
        <v>3</v>
      </c>
      <c r="AM31" s="79" t="s">
        <v>3</v>
      </c>
      <c r="AN31" s="917"/>
      <c r="AO31" s="918"/>
      <c r="AP31" s="918"/>
      <c r="AQ31" s="919"/>
      <c r="AR31" s="456" t="str">
        <f>IF(AND($AO$28="■",$AN$31&lt;&gt;""),HLOOKUP($AN$31,$BX$30:$CB$230,ROW()-29,1),IF($AN31&lt;&gt;"",HLOOKUP($AN31,$BX$30:$CB$230,ROW()-29,1),""))</f>
        <v/>
      </c>
      <c r="AS31" s="14" t="s">
        <v>3</v>
      </c>
      <c r="AT31" s="16" t="s">
        <v>3</v>
      </c>
      <c r="AU31" s="153" t="s">
        <v>3</v>
      </c>
      <c r="AV31" s="158" t="s">
        <v>3</v>
      </c>
      <c r="AW31" s="79" t="s">
        <v>3</v>
      </c>
      <c r="AX31" s="79" t="s">
        <v>3</v>
      </c>
      <c r="AY31" s="153" t="s">
        <v>3</v>
      </c>
      <c r="AZ31" s="231"/>
      <c r="BA31" s="437" t="str">
        <f>IF($F$12="","",IF($AZ31="","",HLOOKUP($F$12,別紙mast!$D$4:$K$7,3,FALSE)))</f>
        <v/>
      </c>
      <c r="BB31" s="232" t="str">
        <f>IF(OR(AND($C31&lt;&gt;"",$P$28="■"),AND($C31&lt;&gt;"",$Q$28="■")),"○",IF(AND($AZ31=""),"",IF($AZ31&lt;=$BA31,"○","×")))</f>
        <v/>
      </c>
      <c r="BC31" s="232" t="str">
        <f>IF($F$12="","",IF($AZ31="","",HLOOKUP($F$12,別紙mast!$D$9:$K$11,3,FALSE)))</f>
        <v/>
      </c>
      <c r="BD31" s="171" t="str">
        <f>IF(AND($C31&lt;&gt;"",$Q$28="■"),"○",IF(AND($BC31=""),"",IF($AZ31&lt;=$BC31,"○","×")))</f>
        <v/>
      </c>
      <c r="BE31" s="239"/>
      <c r="BF31" s="902" t="str">
        <f>IF($F$12="","",IF($BE31="","",HLOOKUP($F$12,別紙mast!$D$4:$K$7,4,FALSE)))</f>
        <v/>
      </c>
      <c r="BG31" s="903"/>
      <c r="BH31" s="233" t="str">
        <f>IF(OR(AND($C31&lt;&gt;"",$P$28="■"),AND($C31&lt;&gt;"",$Q$28="■")),"○",IF(AND(BF31=""),"",IF(BE31&lt;=BF31,"○","×")))</f>
        <v/>
      </c>
      <c r="BI31" s="235"/>
      <c r="BJ31" s="236"/>
      <c r="BK31" s="236"/>
      <c r="BL31" s="237"/>
      <c r="BM31" s="238"/>
      <c r="BN31" s="453"/>
      <c r="BO31" s="442" t="str">
        <f>IF($CN31="","",TRUNC(($CN31/$CR31)*100))</f>
        <v/>
      </c>
      <c r="BP31" s="433" t="str">
        <f t="shared" ref="BP31:BP62" si="0">IF($BI31="","",ROUNDUP(($CQ31/$CR31),2))</f>
        <v/>
      </c>
      <c r="BQ31" s="445" t="str">
        <f t="shared" ref="BQ31:BQ40" si="1">IF($BI31="","",IF(OR($N$5="■",$AC$28="■",$AC31="■"),"ー",SUM(1-$BR31)))</f>
        <v/>
      </c>
      <c r="BR31" s="433" t="str">
        <f t="shared" ref="BR31:BR62" si="2">IF($BI31="","",IF(OR($N$5="■",$AC$28="■",$AC31="■"),"ー",(ROUNDUP($CP31/$CR31,2))))</f>
        <v/>
      </c>
      <c r="BS31" s="444" t="str">
        <f t="shared" ref="BS31:BS62" si="3">IF($CO31="","",TRUNC(($CO31/$CR31)*100))</f>
        <v/>
      </c>
      <c r="BT31" s="432" t="str">
        <f t="shared" ref="BT31:BT40" si="4">IF($BI31="","",IF(OR($N$5="■",$AC$28="■",$AC31="■"),"ー",SUM((100-$BS31)/100)))</f>
        <v/>
      </c>
      <c r="BU31" s="441" t="str">
        <f>IF($C31="","",$C31)</f>
        <v/>
      </c>
      <c r="BV31" s="457" t="str">
        <f>IF($F31="","",$F31)</f>
        <v/>
      </c>
      <c r="BW31" s="215"/>
      <c r="BX31" s="222" t="str">
        <f t="shared" ref="BX31:BX62" si="5">IF(OR(BO31="",BS31=""),"",IF(AND($BO31&gt;=20,$BS31&gt;=100,$BB31="○",$BD31="○"),"○","×"))</f>
        <v/>
      </c>
      <c r="BY31" s="222" t="str">
        <f t="shared" ref="BY31:BY62" si="6">IF(OR(BO31="",BS31=""),"",IF(AND($BO31&gt;=20,$BS31&gt;=100,$BB31="適"),"×",IF(AND($BO31&gt;=20,$BS31&gt;=75,$BS31&lt;100,$BB31="○",$BD31="○"),"○","×")))</f>
        <v/>
      </c>
      <c r="BZ31" s="222" t="str">
        <f t="shared" ref="BZ31:BZ62" si="7">IF(OR(BO31="",BS31=""),"",IF(AND($BO31&gt;=20,$BB31="○",$BD31="○"),"○","×"))</f>
        <v/>
      </c>
      <c r="CA31" s="222" t="str">
        <f t="shared" ref="CA31:CA62" si="8">IF(OR(BO31="",BS31=""),"",IF(AND($BO31&gt;=20,$BS31&gt;=50,$BS31&lt;75,$BB31="○",$BD31="○"),"○","×"))</f>
        <v/>
      </c>
      <c r="CB31" s="222" t="s">
        <v>468</v>
      </c>
      <c r="CC31" s="115"/>
      <c r="CD31" s="193" t="str">
        <f t="shared" ref="CD31:CD62" si="9">IF($BI31="","",SUM($BI31*$I31))</f>
        <v/>
      </c>
      <c r="CE31" s="192" t="str">
        <f t="shared" ref="CE31:CE62" si="10">IF($BJ31="","",SUM($BJ31*$I31))</f>
        <v/>
      </c>
      <c r="CF31" s="192" t="str">
        <f t="shared" ref="CF31:CF62" si="11">IF($BI31="","",IF($N$5="■",SUM($BJ31*$I31),SUM($BK31*$I31)))</f>
        <v/>
      </c>
      <c r="CG31" s="448" t="str">
        <f t="shared" ref="CG31:CG62" si="12">IF($BL31="","",SUM($BL31*$I31))</f>
        <v/>
      </c>
      <c r="CH31" s="192" t="str">
        <f t="shared" ref="CH31:CH62" si="13">IF($BI31="","",IF($N$5="■",0,SUM($BM31*$I31)))</f>
        <v/>
      </c>
      <c r="CI31" s="448" t="str">
        <f t="shared" ref="CI31:CI62" si="14">IF($BI31="","",IF($N$5="■",0,SUM($BN31*$I31)))</f>
        <v/>
      </c>
      <c r="CJ31" s="446" t="str">
        <f t="shared" ref="CJ31:CJ62" si="15">IF($BJ31="","",(ROUNDUP(($BJ31/1000),1)*$I31))</f>
        <v/>
      </c>
      <c r="CK31" s="386" t="str">
        <f t="shared" ref="CK31:CK62" si="16">IF($BL31="","",(ROUNDUP(($BL31/1000),1)*$I31))</f>
        <v/>
      </c>
      <c r="CL31" s="387" t="str">
        <f t="shared" ref="CL31:CL62" si="17">IF($BI31="","",IF($N$5="■",(ROUNDUP(($BJ31/1000),1)*$I31),(ROUNDUP(($BK31/1000),1))*$I31))</f>
        <v/>
      </c>
      <c r="CM31" s="387" t="str">
        <f t="shared" ref="CM31:CM62" si="18">IF($BI31="","",ROUNDUP(((((($BL31-$BI31)*0.8)+$BI31)/1000)),1)*$I31)</f>
        <v/>
      </c>
      <c r="CN31" s="430" t="str">
        <f>IF($CQ31="","",($CR31-$CQ31))</f>
        <v/>
      </c>
      <c r="CO31" s="229" t="str">
        <f t="shared" ref="CO31:CO62" si="19">IF($CR31="","",IF($N$5="■",SUM($CR31-$CT31),SUM($CR31-$CS31)))</f>
        <v/>
      </c>
      <c r="CP31" s="229" t="str">
        <f t="shared" ref="CP31:CP40" si="20">IF($BI31="","",ROUNDUP((($BJ31-$BI31)/1000),1))</f>
        <v/>
      </c>
      <c r="CQ31" s="230" t="str">
        <f t="shared" ref="CQ31:CQ62" si="21">IF($BI31="","",IF($N$5="■",(ROUNDUP(($BJ31-$BI31)/1000,1)),ROUNDUP(($BK31-$BI31)/1000,1))&amp;"")</f>
        <v/>
      </c>
      <c r="CR31" s="229" t="str">
        <f t="shared" ref="CR31:CR42" si="22">IF($BL31="","",(ROUNDUP(($BL31-$BI31)/1000,1)))</f>
        <v/>
      </c>
      <c r="CS31" s="230" t="str">
        <f t="shared" ref="CS31:CS40" si="23">IF($BI31="","",IF(($BK31-$BI31-$BM31)*0.001&gt;=0,ROUNDUP(($BK31-$BI31-$BM31)*0.001,1),ROUNDDOWN(($BK31-$BI31-$BM31)*0.001,1)))&amp;""</f>
        <v/>
      </c>
      <c r="CT31" s="428" t="str">
        <f t="shared" ref="CT31:CT40" si="24">IF($BI31="","",IF(($BJ31-$BI31-$BM31)*0.001&gt;=0,ROUNDUP(($BJ31-$BI31-$BM31)*0.001,1),ROUNDDOWN(($BJ31-$BI31-$BM31)*0.001,1)))&amp;""</f>
        <v/>
      </c>
      <c r="CU31" s="115"/>
      <c r="DA31" s="115"/>
      <c r="DB31" s="115"/>
      <c r="DC31" s="115"/>
      <c r="DD31" s="115"/>
      <c r="DE31" s="115"/>
      <c r="DF31" s="115"/>
      <c r="DG31" s="125"/>
    </row>
    <row r="32" spans="2:146" ht="17.100000000000001" customHeight="1">
      <c r="B32" s="434">
        <v>2</v>
      </c>
      <c r="C32" s="904"/>
      <c r="D32" s="905"/>
      <c r="E32" s="905"/>
      <c r="F32" s="906"/>
      <c r="G32" s="907"/>
      <c r="H32" s="908"/>
      <c r="I32" s="909"/>
      <c r="J32" s="910"/>
      <c r="K32" s="911"/>
      <c r="L32" s="912"/>
      <c r="M32" s="912"/>
      <c r="N32" s="913"/>
      <c r="O32" s="14" t="s">
        <v>3</v>
      </c>
      <c r="P32" s="144" t="s">
        <v>3</v>
      </c>
      <c r="Q32" s="144" t="s">
        <v>3</v>
      </c>
      <c r="R32" s="79" t="s">
        <v>3</v>
      </c>
      <c r="S32" s="914"/>
      <c r="T32" s="915"/>
      <c r="U32" s="916"/>
      <c r="V32" s="14" t="s">
        <v>3</v>
      </c>
      <c r="W32" s="144" t="s">
        <v>3</v>
      </c>
      <c r="X32" s="144" t="s">
        <v>3</v>
      </c>
      <c r="Y32" s="79" t="s">
        <v>3</v>
      </c>
      <c r="Z32" s="914"/>
      <c r="AA32" s="915"/>
      <c r="AB32" s="916"/>
      <c r="AC32" s="14" t="s">
        <v>3</v>
      </c>
      <c r="AD32" s="16" t="s">
        <v>3</v>
      </c>
      <c r="AE32" s="16" t="s">
        <v>3</v>
      </c>
      <c r="AF32" s="16" t="s">
        <v>3</v>
      </c>
      <c r="AG32" s="16" t="s">
        <v>3</v>
      </c>
      <c r="AH32" s="79" t="s">
        <v>3</v>
      </c>
      <c r="AI32" s="167"/>
      <c r="AJ32" s="79" t="s">
        <v>3</v>
      </c>
      <c r="AK32" s="169"/>
      <c r="AL32" s="14" t="s">
        <v>3</v>
      </c>
      <c r="AM32" s="79" t="s">
        <v>3</v>
      </c>
      <c r="AN32" s="917"/>
      <c r="AO32" s="918"/>
      <c r="AP32" s="918"/>
      <c r="AQ32" s="919"/>
      <c r="AR32" s="456" t="str">
        <f>IF(AND($AO$28="■",$AN$31&lt;&gt;""),HLOOKUP($AN$31,$BX$30:$CB$230,ROW()-29,1),IF($AN32&lt;&gt;"",HLOOKUP($AN32,$BX$30:$CB$230,ROW()-29,1),""))</f>
        <v/>
      </c>
      <c r="AS32" s="14" t="s">
        <v>3</v>
      </c>
      <c r="AT32" s="16" t="s">
        <v>3</v>
      </c>
      <c r="AU32" s="153" t="s">
        <v>3</v>
      </c>
      <c r="AV32" s="158" t="s">
        <v>3</v>
      </c>
      <c r="AW32" s="79" t="s">
        <v>3</v>
      </c>
      <c r="AX32" s="79" t="s">
        <v>3</v>
      </c>
      <c r="AY32" s="153" t="s">
        <v>3</v>
      </c>
      <c r="AZ32" s="231"/>
      <c r="BA32" s="437" t="str">
        <f>IF($F$12="","",IF($AZ32="","",HLOOKUP($F$12,別紙mast!$D$4:$K$7,3,FALSE)))</f>
        <v/>
      </c>
      <c r="BB32" s="232" t="str">
        <f t="shared" ref="BB32:BB95" si="25">IF(OR(AND($C32&lt;&gt;"",$P$28="■"),AND($C32&lt;&gt;"",$Q$28="■")),"○",IF(AND($AZ32=""),"",IF($AZ32&lt;=$BA32,"○","×")))</f>
        <v/>
      </c>
      <c r="BC32" s="232" t="str">
        <f>IF($F$12="","",IF($AZ32="","",HLOOKUP($F$12,別紙mast!$D$9:$K$11,3,FALSE)))</f>
        <v/>
      </c>
      <c r="BD32" s="171" t="str">
        <f t="shared" ref="BD32:BD95" si="26">IF(AND($C32&lt;&gt;"",$Q$28="■"),"○",IF(AND($BC32=""),"",IF($AZ32&lt;=$BC32,"○","×")))</f>
        <v/>
      </c>
      <c r="BE32" s="239"/>
      <c r="BF32" s="902" t="str">
        <f>IF($F$12="","",IF($BE32="","",HLOOKUP($F$12,別紙mast!$D$4:$K$7,4,FALSE)))</f>
        <v/>
      </c>
      <c r="BG32" s="903"/>
      <c r="BH32" s="233" t="str">
        <f t="shared" ref="BH32:BH95" si="27">IF(OR(AND($C32&lt;&gt;"",$P$28="■"),AND($C32&lt;&gt;"",$Q$28="■")),"○",IF(AND(BF32=""),"",IF(BE32&lt;=BF32,"○","×")))</f>
        <v/>
      </c>
      <c r="BI32" s="235"/>
      <c r="BJ32" s="236"/>
      <c r="BK32" s="236"/>
      <c r="BL32" s="237"/>
      <c r="BM32" s="238"/>
      <c r="BN32" s="453"/>
      <c r="BO32" s="442" t="str">
        <f t="shared" ref="BO32:BO95" si="28">IF($CN32="","",TRUNC(($CN32/$CR32)*100))</f>
        <v/>
      </c>
      <c r="BP32" s="433" t="str">
        <f t="shared" ref="BP32:BP40" si="29">IF($BI32="","",ROUNDUP(($CQ32/$CR32),2))</f>
        <v/>
      </c>
      <c r="BQ32" s="445" t="str">
        <f t="shared" si="1"/>
        <v/>
      </c>
      <c r="BR32" s="433" t="str">
        <f t="shared" ref="BR32:BR40" si="30">IF($BI32="","",IF(OR($N$5="■",$AC$28="■",$AC32="■"),"ー",(ROUNDUP($CP32/$CR32,2))))</f>
        <v/>
      </c>
      <c r="BS32" s="444" t="str">
        <f t="shared" si="3"/>
        <v/>
      </c>
      <c r="BT32" s="432" t="str">
        <f t="shared" si="4"/>
        <v/>
      </c>
      <c r="BU32" s="441" t="str">
        <f t="shared" ref="BU32:BU95" si="31">IF($C32="","",$C32)</f>
        <v/>
      </c>
      <c r="BV32" s="457" t="str">
        <f t="shared" ref="BV32:BV95" si="32">IF($F32="","",$F32)</f>
        <v/>
      </c>
      <c r="BW32" s="215"/>
      <c r="BX32" s="222" t="str">
        <f t="shared" si="5"/>
        <v/>
      </c>
      <c r="BY32" s="222" t="str">
        <f t="shared" si="6"/>
        <v/>
      </c>
      <c r="BZ32" s="222" t="str">
        <f t="shared" si="7"/>
        <v/>
      </c>
      <c r="CA32" s="222" t="str">
        <f>IF(OR(BO32="",BS32=""),"",IF(AND($BO32&gt;=20,$BS32&gt;=50,$BS32&lt;75,$BB32="○",$BD32="○"),"○","×"))</f>
        <v/>
      </c>
      <c r="CB32" s="222" t="s">
        <v>468</v>
      </c>
      <c r="CC32" s="115"/>
      <c r="CD32" s="193" t="str">
        <f t="shared" ref="CD32:CD40" si="33">IF($BI32="","",SUM($BI32*$I32))</f>
        <v/>
      </c>
      <c r="CE32" s="192" t="str">
        <f t="shared" ref="CE32:CE40" si="34">IF($BJ32="","",SUM($BJ32*$I32))</f>
        <v/>
      </c>
      <c r="CF32" s="192" t="str">
        <f t="shared" ref="CF32:CF40" si="35">IF($BI32="","",IF($N$5="■",SUM($BJ32*$I32),SUM($BK32*$I32)))</f>
        <v/>
      </c>
      <c r="CG32" s="448" t="str">
        <f t="shared" ref="CG32:CG40" si="36">IF($BL32="","",SUM($BL32*$I32))</f>
        <v/>
      </c>
      <c r="CH32" s="192" t="str">
        <f t="shared" ref="CH32:CH40" si="37">IF($BI32="","",IF($N$5="■",0,SUM($BM32*$I32)))</f>
        <v/>
      </c>
      <c r="CI32" s="448" t="str">
        <f t="shared" ref="CI32:CI40" si="38">IF($BI32="","",IF($N$5="■",0,SUM($BN32*$I32)))</f>
        <v/>
      </c>
      <c r="CJ32" s="446" t="str">
        <f t="shared" ref="CJ32:CJ40" si="39">IF($BJ32="","",(ROUNDUP(($BJ32/1000),1)*$I32))</f>
        <v/>
      </c>
      <c r="CK32" s="386" t="str">
        <f t="shared" ref="CK32:CK40" si="40">IF($BL32="","",(ROUNDUP(($BL32/1000),1)*$I32))</f>
        <v/>
      </c>
      <c r="CL32" s="387" t="str">
        <f t="shared" ref="CL32:CL40" si="41">IF($BI32="","",IF($N$5="■",(ROUNDUP(($BJ32/1000),1)*$I32),(ROUNDUP(($BK32/1000),1))*$I32))</f>
        <v/>
      </c>
      <c r="CM32" s="387" t="str">
        <f t="shared" ref="CM32:CM40" si="42">IF($BI32="","",ROUNDUP(((((($BL32-$BI32)*0.8)+$BI32)/1000)),1)*$I32)</f>
        <v/>
      </c>
      <c r="CN32" s="430" t="str">
        <f t="shared" ref="CN32:CN95" si="43">IF($CQ32="","",($CR32-$CQ32))</f>
        <v/>
      </c>
      <c r="CO32" s="229" t="str">
        <f t="shared" si="19"/>
        <v/>
      </c>
      <c r="CP32" s="229" t="str">
        <f t="shared" si="20"/>
        <v/>
      </c>
      <c r="CQ32" s="230" t="str">
        <f t="shared" ref="CQ32:CQ40" si="44">IF($BI32="","",IF($N$5="■",(ROUNDUP(($BJ32-$BI32)/1000,1)),ROUNDUP(($BK32-$BI32)/1000,1))&amp;"")</f>
        <v/>
      </c>
      <c r="CR32" s="229" t="str">
        <f t="shared" si="22"/>
        <v/>
      </c>
      <c r="CS32" s="230" t="str">
        <f t="shared" si="23"/>
        <v/>
      </c>
      <c r="CT32" s="428" t="str">
        <f t="shared" si="24"/>
        <v/>
      </c>
      <c r="CU32" s="115"/>
      <c r="DA32" s="115"/>
      <c r="DB32" s="115"/>
      <c r="DC32" s="115"/>
      <c r="DD32" s="115"/>
      <c r="DE32" s="115"/>
      <c r="DF32" s="115"/>
      <c r="DG32" s="125"/>
    </row>
    <row r="33" spans="2:111" ht="17.100000000000001" customHeight="1">
      <c r="B33" s="434">
        <v>3</v>
      </c>
      <c r="C33" s="904"/>
      <c r="D33" s="905"/>
      <c r="E33" s="905"/>
      <c r="F33" s="906"/>
      <c r="G33" s="907"/>
      <c r="H33" s="908"/>
      <c r="I33" s="909"/>
      <c r="J33" s="910"/>
      <c r="K33" s="911"/>
      <c r="L33" s="912"/>
      <c r="M33" s="912"/>
      <c r="N33" s="913"/>
      <c r="O33" s="14" t="s">
        <v>3</v>
      </c>
      <c r="P33" s="144" t="s">
        <v>5</v>
      </c>
      <c r="Q33" s="144" t="s">
        <v>3</v>
      </c>
      <c r="R33" s="79" t="s">
        <v>3</v>
      </c>
      <c r="S33" s="914"/>
      <c r="T33" s="915"/>
      <c r="U33" s="916"/>
      <c r="V33" s="14" t="s">
        <v>3</v>
      </c>
      <c r="W33" s="144" t="s">
        <v>5</v>
      </c>
      <c r="X33" s="144" t="s">
        <v>5</v>
      </c>
      <c r="Y33" s="79" t="s">
        <v>3</v>
      </c>
      <c r="Z33" s="914"/>
      <c r="AA33" s="915"/>
      <c r="AB33" s="916"/>
      <c r="AC33" s="14" t="s">
        <v>3</v>
      </c>
      <c r="AD33" s="16" t="s">
        <v>3</v>
      </c>
      <c r="AE33" s="16" t="s">
        <v>3</v>
      </c>
      <c r="AF33" s="16" t="s">
        <v>3</v>
      </c>
      <c r="AG33" s="16" t="s">
        <v>3</v>
      </c>
      <c r="AH33" s="79" t="s">
        <v>3</v>
      </c>
      <c r="AI33" s="167"/>
      <c r="AJ33" s="79" t="s">
        <v>3</v>
      </c>
      <c r="AK33" s="169"/>
      <c r="AL33" s="14" t="s">
        <v>3</v>
      </c>
      <c r="AM33" s="79" t="s">
        <v>3</v>
      </c>
      <c r="AN33" s="917"/>
      <c r="AO33" s="918"/>
      <c r="AP33" s="918"/>
      <c r="AQ33" s="919"/>
      <c r="AR33" s="456" t="str">
        <f t="shared" ref="AR33:AR96" si="45">IF(AND($AO$28="■",$AN$31&lt;&gt;""),HLOOKUP($AN$31,$BX$30:$CB$230,ROW()-29,1),IF($AN33&lt;&gt;"",HLOOKUP($AN33,$BX$30:$CB$230,ROW()-29,1),""))</f>
        <v/>
      </c>
      <c r="AS33" s="14" t="s">
        <v>3</v>
      </c>
      <c r="AT33" s="16" t="s">
        <v>3</v>
      </c>
      <c r="AU33" s="153" t="s">
        <v>3</v>
      </c>
      <c r="AV33" s="158" t="s">
        <v>3</v>
      </c>
      <c r="AW33" s="79" t="s">
        <v>3</v>
      </c>
      <c r="AX33" s="79" t="s">
        <v>3</v>
      </c>
      <c r="AY33" s="153" t="s">
        <v>3</v>
      </c>
      <c r="AZ33" s="231"/>
      <c r="BA33" s="437" t="str">
        <f>IF($F$12="","",IF($AZ33="","",HLOOKUP($F$12,別紙mast!$D$4:$K$7,3,FALSE)))</f>
        <v/>
      </c>
      <c r="BB33" s="232" t="str">
        <f t="shared" si="25"/>
        <v/>
      </c>
      <c r="BC33" s="232" t="str">
        <f>IF($F$12="","",IF($AZ33="","",HLOOKUP($F$12,別紙mast!$D$9:$K$11,3,FALSE)))</f>
        <v/>
      </c>
      <c r="BD33" s="171" t="str">
        <f t="shared" si="26"/>
        <v/>
      </c>
      <c r="BE33" s="239"/>
      <c r="BF33" s="902" t="str">
        <f>IF($F$12="","",IF($BE33="","",HLOOKUP($F$12,別紙mast!$D$4:$K$7,4,FALSE)))</f>
        <v/>
      </c>
      <c r="BG33" s="903"/>
      <c r="BH33" s="233" t="str">
        <f t="shared" si="27"/>
        <v/>
      </c>
      <c r="BI33" s="235"/>
      <c r="BJ33" s="236"/>
      <c r="BK33" s="236"/>
      <c r="BL33" s="237"/>
      <c r="BM33" s="238"/>
      <c r="BN33" s="453"/>
      <c r="BO33" s="442" t="str">
        <f t="shared" si="28"/>
        <v/>
      </c>
      <c r="BP33" s="433" t="str">
        <f t="shared" si="29"/>
        <v/>
      </c>
      <c r="BQ33" s="445" t="str">
        <f t="shared" si="1"/>
        <v/>
      </c>
      <c r="BR33" s="433" t="str">
        <f t="shared" si="30"/>
        <v/>
      </c>
      <c r="BS33" s="444" t="str">
        <f t="shared" si="3"/>
        <v/>
      </c>
      <c r="BT33" s="432" t="str">
        <f t="shared" si="4"/>
        <v/>
      </c>
      <c r="BU33" s="441" t="str">
        <f t="shared" si="31"/>
        <v/>
      </c>
      <c r="BV33" s="457" t="str">
        <f t="shared" si="32"/>
        <v/>
      </c>
      <c r="BW33" s="215"/>
      <c r="BX33" s="222" t="str">
        <f t="shared" si="5"/>
        <v/>
      </c>
      <c r="BY33" s="222" t="str">
        <f t="shared" si="6"/>
        <v/>
      </c>
      <c r="BZ33" s="222" t="str">
        <f t="shared" si="7"/>
        <v/>
      </c>
      <c r="CA33" s="222" t="str">
        <f t="shared" si="8"/>
        <v/>
      </c>
      <c r="CB33" s="222" t="s">
        <v>468</v>
      </c>
      <c r="CC33" s="115"/>
      <c r="CD33" s="193" t="str">
        <f t="shared" si="33"/>
        <v/>
      </c>
      <c r="CE33" s="192" t="str">
        <f t="shared" si="34"/>
        <v/>
      </c>
      <c r="CF33" s="192" t="str">
        <f t="shared" si="35"/>
        <v/>
      </c>
      <c r="CG33" s="448" t="str">
        <f t="shared" si="36"/>
        <v/>
      </c>
      <c r="CH33" s="192" t="str">
        <f t="shared" si="37"/>
        <v/>
      </c>
      <c r="CI33" s="448" t="str">
        <f t="shared" si="38"/>
        <v/>
      </c>
      <c r="CJ33" s="446" t="str">
        <f t="shared" si="39"/>
        <v/>
      </c>
      <c r="CK33" s="386" t="str">
        <f t="shared" si="40"/>
        <v/>
      </c>
      <c r="CL33" s="387" t="str">
        <f t="shared" si="41"/>
        <v/>
      </c>
      <c r="CM33" s="387" t="str">
        <f t="shared" si="42"/>
        <v/>
      </c>
      <c r="CN33" s="430" t="str">
        <f t="shared" si="43"/>
        <v/>
      </c>
      <c r="CO33" s="229" t="str">
        <f t="shared" si="19"/>
        <v/>
      </c>
      <c r="CP33" s="229" t="str">
        <f t="shared" si="20"/>
        <v/>
      </c>
      <c r="CQ33" s="230" t="str">
        <f t="shared" si="44"/>
        <v/>
      </c>
      <c r="CR33" s="229" t="str">
        <f t="shared" si="22"/>
        <v/>
      </c>
      <c r="CS33" s="230" t="str">
        <f t="shared" si="23"/>
        <v/>
      </c>
      <c r="CT33" s="428" t="str">
        <f t="shared" si="24"/>
        <v/>
      </c>
      <c r="CU33" s="115"/>
      <c r="DA33" s="115"/>
      <c r="DB33" s="115"/>
      <c r="DC33" s="115"/>
      <c r="DD33" s="115"/>
      <c r="DE33" s="115"/>
      <c r="DF33" s="115"/>
      <c r="DG33" s="125"/>
    </row>
    <row r="34" spans="2:111" ht="17.100000000000001" customHeight="1">
      <c r="B34" s="434">
        <v>4</v>
      </c>
      <c r="C34" s="904"/>
      <c r="D34" s="905"/>
      <c r="E34" s="905"/>
      <c r="F34" s="906"/>
      <c r="G34" s="907"/>
      <c r="H34" s="908"/>
      <c r="I34" s="909"/>
      <c r="J34" s="910"/>
      <c r="K34" s="911"/>
      <c r="L34" s="912"/>
      <c r="M34" s="912"/>
      <c r="N34" s="913"/>
      <c r="O34" s="14" t="s">
        <v>3</v>
      </c>
      <c r="P34" s="144" t="s">
        <v>3</v>
      </c>
      <c r="Q34" s="144" t="s">
        <v>3</v>
      </c>
      <c r="R34" s="79" t="s">
        <v>3</v>
      </c>
      <c r="S34" s="914"/>
      <c r="T34" s="915"/>
      <c r="U34" s="916"/>
      <c r="V34" s="14" t="s">
        <v>3</v>
      </c>
      <c r="W34" s="144" t="s">
        <v>3</v>
      </c>
      <c r="X34" s="144" t="s">
        <v>3</v>
      </c>
      <c r="Y34" s="79" t="s">
        <v>3</v>
      </c>
      <c r="Z34" s="914"/>
      <c r="AA34" s="915"/>
      <c r="AB34" s="916"/>
      <c r="AC34" s="14" t="s">
        <v>3</v>
      </c>
      <c r="AD34" s="16" t="s">
        <v>3</v>
      </c>
      <c r="AE34" s="16" t="s">
        <v>3</v>
      </c>
      <c r="AF34" s="16" t="s">
        <v>3</v>
      </c>
      <c r="AG34" s="16" t="s">
        <v>3</v>
      </c>
      <c r="AH34" s="79" t="s">
        <v>3</v>
      </c>
      <c r="AI34" s="167"/>
      <c r="AJ34" s="79" t="s">
        <v>3</v>
      </c>
      <c r="AK34" s="169"/>
      <c r="AL34" s="14" t="s">
        <v>3</v>
      </c>
      <c r="AM34" s="79" t="s">
        <v>3</v>
      </c>
      <c r="AN34" s="917"/>
      <c r="AO34" s="918"/>
      <c r="AP34" s="918"/>
      <c r="AQ34" s="919"/>
      <c r="AR34" s="456" t="str">
        <f t="shared" si="45"/>
        <v/>
      </c>
      <c r="AS34" s="14" t="s">
        <v>3</v>
      </c>
      <c r="AT34" s="16" t="s">
        <v>3</v>
      </c>
      <c r="AU34" s="153" t="s">
        <v>3</v>
      </c>
      <c r="AV34" s="158" t="s">
        <v>3</v>
      </c>
      <c r="AW34" s="79" t="s">
        <v>3</v>
      </c>
      <c r="AX34" s="79" t="s">
        <v>3</v>
      </c>
      <c r="AY34" s="153" t="s">
        <v>3</v>
      </c>
      <c r="AZ34" s="231"/>
      <c r="BA34" s="437" t="str">
        <f>IF($F$12="","",IF($AZ34="","",HLOOKUP($F$12,別紙mast!$D$4:$K$7,3,FALSE)))</f>
        <v/>
      </c>
      <c r="BB34" s="232" t="str">
        <f t="shared" si="25"/>
        <v/>
      </c>
      <c r="BC34" s="232" t="str">
        <f>IF($F$12="","",IF($AZ34="","",HLOOKUP($F$12,別紙mast!$D$9:$K$11,3,FALSE)))</f>
        <v/>
      </c>
      <c r="BD34" s="171" t="str">
        <f t="shared" si="26"/>
        <v/>
      </c>
      <c r="BE34" s="239"/>
      <c r="BF34" s="902" t="str">
        <f>IF($F$12="","",IF($BE34="","",HLOOKUP($F$12,別紙mast!$D$4:$K$7,4,FALSE)))</f>
        <v/>
      </c>
      <c r="BG34" s="903"/>
      <c r="BH34" s="233" t="str">
        <f t="shared" si="27"/>
        <v/>
      </c>
      <c r="BI34" s="235"/>
      <c r="BJ34" s="236"/>
      <c r="BK34" s="236"/>
      <c r="BL34" s="237"/>
      <c r="BM34" s="238"/>
      <c r="BN34" s="453"/>
      <c r="BO34" s="442" t="str">
        <f t="shared" si="28"/>
        <v/>
      </c>
      <c r="BP34" s="433" t="str">
        <f t="shared" si="29"/>
        <v/>
      </c>
      <c r="BQ34" s="445" t="str">
        <f t="shared" si="1"/>
        <v/>
      </c>
      <c r="BR34" s="433" t="str">
        <f t="shared" si="30"/>
        <v/>
      </c>
      <c r="BS34" s="444" t="str">
        <f t="shared" si="3"/>
        <v/>
      </c>
      <c r="BT34" s="432" t="str">
        <f t="shared" si="4"/>
        <v/>
      </c>
      <c r="BU34" s="441" t="str">
        <f t="shared" si="31"/>
        <v/>
      </c>
      <c r="BV34" s="457" t="str">
        <f t="shared" si="32"/>
        <v/>
      </c>
      <c r="BW34" s="215"/>
      <c r="BX34" s="222" t="str">
        <f t="shared" si="5"/>
        <v/>
      </c>
      <c r="BY34" s="222" t="str">
        <f t="shared" si="6"/>
        <v/>
      </c>
      <c r="BZ34" s="222" t="str">
        <f t="shared" si="7"/>
        <v/>
      </c>
      <c r="CA34" s="222" t="str">
        <f t="shared" si="8"/>
        <v/>
      </c>
      <c r="CB34" s="222" t="s">
        <v>468</v>
      </c>
      <c r="CC34" s="115"/>
      <c r="CD34" s="193" t="str">
        <f t="shared" si="33"/>
        <v/>
      </c>
      <c r="CE34" s="192" t="str">
        <f t="shared" si="34"/>
        <v/>
      </c>
      <c r="CF34" s="192" t="str">
        <f t="shared" si="35"/>
        <v/>
      </c>
      <c r="CG34" s="448" t="str">
        <f t="shared" si="36"/>
        <v/>
      </c>
      <c r="CH34" s="192" t="str">
        <f t="shared" si="37"/>
        <v/>
      </c>
      <c r="CI34" s="448" t="str">
        <f t="shared" si="38"/>
        <v/>
      </c>
      <c r="CJ34" s="446" t="str">
        <f t="shared" si="39"/>
        <v/>
      </c>
      <c r="CK34" s="386" t="str">
        <f t="shared" si="40"/>
        <v/>
      </c>
      <c r="CL34" s="387" t="str">
        <f t="shared" si="41"/>
        <v/>
      </c>
      <c r="CM34" s="387" t="str">
        <f t="shared" si="42"/>
        <v/>
      </c>
      <c r="CN34" s="430" t="str">
        <f t="shared" si="43"/>
        <v/>
      </c>
      <c r="CO34" s="229" t="str">
        <f t="shared" si="19"/>
        <v/>
      </c>
      <c r="CP34" s="229" t="str">
        <f t="shared" si="20"/>
        <v/>
      </c>
      <c r="CQ34" s="230" t="str">
        <f t="shared" si="44"/>
        <v/>
      </c>
      <c r="CR34" s="229" t="str">
        <f t="shared" si="22"/>
        <v/>
      </c>
      <c r="CS34" s="230" t="str">
        <f t="shared" si="23"/>
        <v/>
      </c>
      <c r="CT34" s="428" t="str">
        <f t="shared" si="24"/>
        <v/>
      </c>
      <c r="CU34" s="115"/>
      <c r="DA34" s="115"/>
      <c r="DB34" s="115"/>
      <c r="DC34" s="115"/>
      <c r="DD34" s="115"/>
      <c r="DE34" s="115"/>
      <c r="DF34" s="115"/>
      <c r="DG34" s="125"/>
    </row>
    <row r="35" spans="2:111" ht="17.100000000000001" customHeight="1">
      <c r="B35" s="434">
        <v>5</v>
      </c>
      <c r="C35" s="904"/>
      <c r="D35" s="905"/>
      <c r="E35" s="905"/>
      <c r="F35" s="906"/>
      <c r="G35" s="907"/>
      <c r="H35" s="908"/>
      <c r="I35" s="909"/>
      <c r="J35" s="910"/>
      <c r="K35" s="911"/>
      <c r="L35" s="912"/>
      <c r="M35" s="912"/>
      <c r="N35" s="913"/>
      <c r="O35" s="14" t="s">
        <v>3</v>
      </c>
      <c r="P35" s="144" t="s">
        <v>3</v>
      </c>
      <c r="Q35" s="144" t="s">
        <v>3</v>
      </c>
      <c r="R35" s="79" t="s">
        <v>3</v>
      </c>
      <c r="S35" s="914"/>
      <c r="T35" s="915"/>
      <c r="U35" s="916"/>
      <c r="V35" s="14" t="s">
        <v>3</v>
      </c>
      <c r="W35" s="144" t="s">
        <v>3</v>
      </c>
      <c r="X35" s="144" t="s">
        <v>3</v>
      </c>
      <c r="Y35" s="79" t="s">
        <v>3</v>
      </c>
      <c r="Z35" s="914"/>
      <c r="AA35" s="915"/>
      <c r="AB35" s="916"/>
      <c r="AC35" s="14" t="s">
        <v>3</v>
      </c>
      <c r="AD35" s="16" t="s">
        <v>3</v>
      </c>
      <c r="AE35" s="16" t="s">
        <v>3</v>
      </c>
      <c r="AF35" s="16" t="s">
        <v>3</v>
      </c>
      <c r="AG35" s="16" t="s">
        <v>3</v>
      </c>
      <c r="AH35" s="79" t="s">
        <v>3</v>
      </c>
      <c r="AI35" s="167"/>
      <c r="AJ35" s="79" t="s">
        <v>3</v>
      </c>
      <c r="AK35" s="169"/>
      <c r="AL35" s="14" t="s">
        <v>3</v>
      </c>
      <c r="AM35" s="79" t="s">
        <v>3</v>
      </c>
      <c r="AN35" s="917"/>
      <c r="AO35" s="918"/>
      <c r="AP35" s="918"/>
      <c r="AQ35" s="919"/>
      <c r="AR35" s="456" t="str">
        <f t="shared" si="45"/>
        <v/>
      </c>
      <c r="AS35" s="14" t="s">
        <v>3</v>
      </c>
      <c r="AT35" s="16" t="s">
        <v>3</v>
      </c>
      <c r="AU35" s="153" t="s">
        <v>3</v>
      </c>
      <c r="AV35" s="158" t="s">
        <v>3</v>
      </c>
      <c r="AW35" s="79" t="s">
        <v>3</v>
      </c>
      <c r="AX35" s="79" t="s">
        <v>3</v>
      </c>
      <c r="AY35" s="153" t="s">
        <v>3</v>
      </c>
      <c r="AZ35" s="231"/>
      <c r="BA35" s="437" t="str">
        <f>IF($F$12="","",IF($AZ35="","",HLOOKUP($F$12,別紙mast!$D$4:$K$7,3,FALSE)))</f>
        <v/>
      </c>
      <c r="BB35" s="232" t="str">
        <f t="shared" si="25"/>
        <v/>
      </c>
      <c r="BC35" s="232" t="str">
        <f>IF($F$12="","",IF($AZ35="","",HLOOKUP($F$12,別紙mast!$D$9:$K$11,3,FALSE)))</f>
        <v/>
      </c>
      <c r="BD35" s="171" t="str">
        <f t="shared" si="26"/>
        <v/>
      </c>
      <c r="BE35" s="239"/>
      <c r="BF35" s="902" t="str">
        <f>IF($F$12="","",IF($BE35="","",HLOOKUP($F$12,別紙mast!$D$4:$K$7,4,FALSE)))</f>
        <v/>
      </c>
      <c r="BG35" s="903"/>
      <c r="BH35" s="233" t="str">
        <f t="shared" si="27"/>
        <v/>
      </c>
      <c r="BI35" s="235"/>
      <c r="BJ35" s="236"/>
      <c r="BK35" s="236"/>
      <c r="BL35" s="237"/>
      <c r="BM35" s="238"/>
      <c r="BN35" s="453"/>
      <c r="BO35" s="442" t="str">
        <f t="shared" si="28"/>
        <v/>
      </c>
      <c r="BP35" s="433" t="str">
        <f t="shared" si="29"/>
        <v/>
      </c>
      <c r="BQ35" s="445" t="str">
        <f t="shared" si="1"/>
        <v/>
      </c>
      <c r="BR35" s="433" t="str">
        <f t="shared" si="30"/>
        <v/>
      </c>
      <c r="BS35" s="444" t="str">
        <f t="shared" si="3"/>
        <v/>
      </c>
      <c r="BT35" s="432" t="str">
        <f t="shared" si="4"/>
        <v/>
      </c>
      <c r="BU35" s="441" t="str">
        <f t="shared" si="31"/>
        <v/>
      </c>
      <c r="BV35" s="457" t="str">
        <f t="shared" si="32"/>
        <v/>
      </c>
      <c r="BW35" s="215"/>
      <c r="BX35" s="222" t="str">
        <f t="shared" si="5"/>
        <v/>
      </c>
      <c r="BY35" s="222" t="str">
        <f t="shared" si="6"/>
        <v/>
      </c>
      <c r="BZ35" s="222" t="str">
        <f t="shared" si="7"/>
        <v/>
      </c>
      <c r="CA35" s="222" t="str">
        <f t="shared" si="8"/>
        <v/>
      </c>
      <c r="CB35" s="222" t="s">
        <v>468</v>
      </c>
      <c r="CC35" s="115"/>
      <c r="CD35" s="193" t="str">
        <f t="shared" si="33"/>
        <v/>
      </c>
      <c r="CE35" s="192" t="str">
        <f t="shared" si="34"/>
        <v/>
      </c>
      <c r="CF35" s="192" t="str">
        <f t="shared" si="35"/>
        <v/>
      </c>
      <c r="CG35" s="448" t="str">
        <f t="shared" si="36"/>
        <v/>
      </c>
      <c r="CH35" s="192" t="str">
        <f t="shared" si="37"/>
        <v/>
      </c>
      <c r="CI35" s="448" t="str">
        <f t="shared" si="38"/>
        <v/>
      </c>
      <c r="CJ35" s="446" t="str">
        <f t="shared" si="39"/>
        <v/>
      </c>
      <c r="CK35" s="386" t="str">
        <f t="shared" si="40"/>
        <v/>
      </c>
      <c r="CL35" s="387" t="str">
        <f t="shared" si="41"/>
        <v/>
      </c>
      <c r="CM35" s="387" t="str">
        <f t="shared" si="42"/>
        <v/>
      </c>
      <c r="CN35" s="430" t="str">
        <f t="shared" si="43"/>
        <v/>
      </c>
      <c r="CO35" s="229" t="str">
        <f t="shared" si="19"/>
        <v/>
      </c>
      <c r="CP35" s="229" t="str">
        <f t="shared" si="20"/>
        <v/>
      </c>
      <c r="CQ35" s="230" t="str">
        <f t="shared" si="44"/>
        <v/>
      </c>
      <c r="CR35" s="229" t="str">
        <f t="shared" si="22"/>
        <v/>
      </c>
      <c r="CS35" s="230" t="str">
        <f t="shared" si="23"/>
        <v/>
      </c>
      <c r="CT35" s="428" t="str">
        <f t="shared" si="24"/>
        <v/>
      </c>
      <c r="CU35" s="115"/>
      <c r="CV35" s="115"/>
      <c r="CW35" s="115"/>
      <c r="DA35" s="115"/>
      <c r="DB35" s="115"/>
      <c r="DC35" s="115"/>
      <c r="DD35" s="115"/>
      <c r="DE35" s="115"/>
      <c r="DF35" s="115"/>
      <c r="DG35" s="125"/>
    </row>
    <row r="36" spans="2:111" ht="17.100000000000001" customHeight="1">
      <c r="B36" s="434">
        <v>6</v>
      </c>
      <c r="C36" s="904"/>
      <c r="D36" s="905"/>
      <c r="E36" s="905"/>
      <c r="F36" s="906"/>
      <c r="G36" s="907"/>
      <c r="H36" s="908"/>
      <c r="I36" s="909"/>
      <c r="J36" s="910"/>
      <c r="K36" s="911"/>
      <c r="L36" s="912"/>
      <c r="M36" s="912"/>
      <c r="N36" s="913"/>
      <c r="O36" s="14" t="s">
        <v>3</v>
      </c>
      <c r="P36" s="144" t="s">
        <v>3</v>
      </c>
      <c r="Q36" s="144" t="s">
        <v>3</v>
      </c>
      <c r="R36" s="79" t="s">
        <v>3</v>
      </c>
      <c r="S36" s="914"/>
      <c r="T36" s="915"/>
      <c r="U36" s="916"/>
      <c r="V36" s="14" t="s">
        <v>3</v>
      </c>
      <c r="W36" s="144" t="s">
        <v>3</v>
      </c>
      <c r="X36" s="144" t="s">
        <v>3</v>
      </c>
      <c r="Y36" s="79" t="s">
        <v>3</v>
      </c>
      <c r="Z36" s="914"/>
      <c r="AA36" s="915"/>
      <c r="AB36" s="916"/>
      <c r="AC36" s="14" t="s">
        <v>3</v>
      </c>
      <c r="AD36" s="16" t="s">
        <v>3</v>
      </c>
      <c r="AE36" s="16" t="s">
        <v>3</v>
      </c>
      <c r="AF36" s="16" t="s">
        <v>3</v>
      </c>
      <c r="AG36" s="16" t="s">
        <v>3</v>
      </c>
      <c r="AH36" s="79" t="s">
        <v>3</v>
      </c>
      <c r="AI36" s="167"/>
      <c r="AJ36" s="79" t="s">
        <v>3</v>
      </c>
      <c r="AK36" s="169"/>
      <c r="AL36" s="14" t="s">
        <v>3</v>
      </c>
      <c r="AM36" s="79" t="s">
        <v>3</v>
      </c>
      <c r="AN36" s="917"/>
      <c r="AO36" s="918"/>
      <c r="AP36" s="918"/>
      <c r="AQ36" s="919"/>
      <c r="AR36" s="456" t="str">
        <f t="shared" si="45"/>
        <v/>
      </c>
      <c r="AS36" s="14" t="s">
        <v>3</v>
      </c>
      <c r="AT36" s="16" t="s">
        <v>3</v>
      </c>
      <c r="AU36" s="153" t="s">
        <v>3</v>
      </c>
      <c r="AV36" s="158" t="s">
        <v>3</v>
      </c>
      <c r="AW36" s="79" t="s">
        <v>3</v>
      </c>
      <c r="AX36" s="79" t="s">
        <v>3</v>
      </c>
      <c r="AY36" s="153" t="s">
        <v>3</v>
      </c>
      <c r="AZ36" s="231"/>
      <c r="BA36" s="437" t="str">
        <f>IF($F$12="","",IF($AZ36="","",HLOOKUP($F$12,別紙mast!$D$4:$K$7,3,FALSE)))</f>
        <v/>
      </c>
      <c r="BB36" s="232" t="str">
        <f t="shared" si="25"/>
        <v/>
      </c>
      <c r="BC36" s="232" t="str">
        <f>IF($F$12="","",IF($AZ36="","",HLOOKUP($F$12,別紙mast!$D$9:$K$11,3,FALSE)))</f>
        <v/>
      </c>
      <c r="BD36" s="171" t="str">
        <f t="shared" si="26"/>
        <v/>
      </c>
      <c r="BE36" s="239"/>
      <c r="BF36" s="902" t="str">
        <f>IF($F$12="","",IF($BE36="","",HLOOKUP($F$12,別紙mast!$D$4:$K$7,4,FALSE)))</f>
        <v/>
      </c>
      <c r="BG36" s="903"/>
      <c r="BH36" s="233" t="str">
        <f t="shared" si="27"/>
        <v/>
      </c>
      <c r="BI36" s="235"/>
      <c r="BJ36" s="236"/>
      <c r="BK36" s="236"/>
      <c r="BL36" s="237"/>
      <c r="BM36" s="238"/>
      <c r="BN36" s="453"/>
      <c r="BO36" s="442" t="str">
        <f t="shared" si="28"/>
        <v/>
      </c>
      <c r="BP36" s="433" t="str">
        <f t="shared" si="29"/>
        <v/>
      </c>
      <c r="BQ36" s="445" t="str">
        <f t="shared" si="1"/>
        <v/>
      </c>
      <c r="BR36" s="433" t="str">
        <f t="shared" si="30"/>
        <v/>
      </c>
      <c r="BS36" s="444" t="str">
        <f t="shared" si="3"/>
        <v/>
      </c>
      <c r="BT36" s="432" t="str">
        <f t="shared" si="4"/>
        <v/>
      </c>
      <c r="BU36" s="441" t="str">
        <f t="shared" si="31"/>
        <v/>
      </c>
      <c r="BV36" s="457" t="str">
        <f t="shared" si="32"/>
        <v/>
      </c>
      <c r="BW36" s="215"/>
      <c r="BX36" s="222" t="str">
        <f t="shared" si="5"/>
        <v/>
      </c>
      <c r="BY36" s="222" t="str">
        <f t="shared" si="6"/>
        <v/>
      </c>
      <c r="BZ36" s="222" t="str">
        <f t="shared" si="7"/>
        <v/>
      </c>
      <c r="CA36" s="222" t="str">
        <f t="shared" si="8"/>
        <v/>
      </c>
      <c r="CB36" s="222" t="s">
        <v>468</v>
      </c>
      <c r="CC36" s="115"/>
      <c r="CD36" s="193" t="str">
        <f t="shared" si="33"/>
        <v/>
      </c>
      <c r="CE36" s="192" t="str">
        <f t="shared" si="34"/>
        <v/>
      </c>
      <c r="CF36" s="192" t="str">
        <f t="shared" si="35"/>
        <v/>
      </c>
      <c r="CG36" s="448" t="str">
        <f t="shared" si="36"/>
        <v/>
      </c>
      <c r="CH36" s="192" t="str">
        <f t="shared" si="37"/>
        <v/>
      </c>
      <c r="CI36" s="448" t="str">
        <f t="shared" si="38"/>
        <v/>
      </c>
      <c r="CJ36" s="446" t="str">
        <f t="shared" si="39"/>
        <v/>
      </c>
      <c r="CK36" s="386" t="str">
        <f t="shared" si="40"/>
        <v/>
      </c>
      <c r="CL36" s="387" t="str">
        <f t="shared" si="41"/>
        <v/>
      </c>
      <c r="CM36" s="387" t="str">
        <f t="shared" si="42"/>
        <v/>
      </c>
      <c r="CN36" s="430" t="str">
        <f t="shared" si="43"/>
        <v/>
      </c>
      <c r="CO36" s="229" t="str">
        <f t="shared" si="19"/>
        <v/>
      </c>
      <c r="CP36" s="229" t="str">
        <f t="shared" si="20"/>
        <v/>
      </c>
      <c r="CQ36" s="230" t="str">
        <f t="shared" si="44"/>
        <v/>
      </c>
      <c r="CR36" s="229" t="str">
        <f t="shared" si="22"/>
        <v/>
      </c>
      <c r="CS36" s="230" t="str">
        <f t="shared" si="23"/>
        <v/>
      </c>
      <c r="CT36" s="428" t="str">
        <f t="shared" si="24"/>
        <v/>
      </c>
      <c r="CU36" s="115"/>
      <c r="CV36" s="115"/>
      <c r="CW36" s="115"/>
      <c r="DA36" s="115"/>
      <c r="DB36" s="115"/>
      <c r="DC36" s="115"/>
      <c r="DD36" s="115"/>
      <c r="DE36" s="115"/>
      <c r="DF36" s="115"/>
      <c r="DG36" s="125"/>
    </row>
    <row r="37" spans="2:111" ht="17.100000000000001" customHeight="1">
      <c r="B37" s="434">
        <v>7</v>
      </c>
      <c r="C37" s="904"/>
      <c r="D37" s="905"/>
      <c r="E37" s="905"/>
      <c r="F37" s="906"/>
      <c r="G37" s="907"/>
      <c r="H37" s="908"/>
      <c r="I37" s="909"/>
      <c r="J37" s="910"/>
      <c r="K37" s="911"/>
      <c r="L37" s="912"/>
      <c r="M37" s="912"/>
      <c r="N37" s="913"/>
      <c r="O37" s="14" t="s">
        <v>3</v>
      </c>
      <c r="P37" s="144" t="s">
        <v>3</v>
      </c>
      <c r="Q37" s="144" t="s">
        <v>3</v>
      </c>
      <c r="R37" s="79" t="s">
        <v>3</v>
      </c>
      <c r="S37" s="914"/>
      <c r="T37" s="915"/>
      <c r="U37" s="916"/>
      <c r="V37" s="14" t="s">
        <v>3</v>
      </c>
      <c r="W37" s="144" t="s">
        <v>3</v>
      </c>
      <c r="X37" s="144" t="s">
        <v>3</v>
      </c>
      <c r="Y37" s="79" t="s">
        <v>3</v>
      </c>
      <c r="Z37" s="914"/>
      <c r="AA37" s="915"/>
      <c r="AB37" s="916"/>
      <c r="AC37" s="14" t="s">
        <v>3</v>
      </c>
      <c r="AD37" s="16" t="s">
        <v>3</v>
      </c>
      <c r="AE37" s="16" t="s">
        <v>3</v>
      </c>
      <c r="AF37" s="16" t="s">
        <v>3</v>
      </c>
      <c r="AG37" s="16" t="s">
        <v>3</v>
      </c>
      <c r="AH37" s="79" t="s">
        <v>3</v>
      </c>
      <c r="AI37" s="167"/>
      <c r="AJ37" s="79" t="s">
        <v>3</v>
      </c>
      <c r="AK37" s="169"/>
      <c r="AL37" s="14" t="s">
        <v>3</v>
      </c>
      <c r="AM37" s="79" t="s">
        <v>3</v>
      </c>
      <c r="AN37" s="917"/>
      <c r="AO37" s="918"/>
      <c r="AP37" s="918"/>
      <c r="AQ37" s="919"/>
      <c r="AR37" s="456" t="str">
        <f t="shared" si="45"/>
        <v/>
      </c>
      <c r="AS37" s="14" t="s">
        <v>3</v>
      </c>
      <c r="AT37" s="16" t="s">
        <v>3</v>
      </c>
      <c r="AU37" s="153" t="s">
        <v>3</v>
      </c>
      <c r="AV37" s="158" t="s">
        <v>3</v>
      </c>
      <c r="AW37" s="79" t="s">
        <v>3</v>
      </c>
      <c r="AX37" s="79" t="s">
        <v>3</v>
      </c>
      <c r="AY37" s="153" t="s">
        <v>3</v>
      </c>
      <c r="AZ37" s="231"/>
      <c r="BA37" s="437" t="str">
        <f>IF($F$12="","",IF($AZ37="","",HLOOKUP($F$12,別紙mast!$D$4:$K$7,3,FALSE)))</f>
        <v/>
      </c>
      <c r="BB37" s="232" t="str">
        <f t="shared" si="25"/>
        <v/>
      </c>
      <c r="BC37" s="232" t="str">
        <f>IF($F$12="","",IF($AZ37="","",HLOOKUP($F$12,別紙mast!$D$9:$K$11,3,FALSE)))</f>
        <v/>
      </c>
      <c r="BD37" s="171" t="str">
        <f t="shared" si="26"/>
        <v/>
      </c>
      <c r="BE37" s="239"/>
      <c r="BF37" s="902" t="str">
        <f>IF($F$12="","",IF($BE37="","",HLOOKUP($F$12,別紙mast!$D$4:$K$7,4,FALSE)))</f>
        <v/>
      </c>
      <c r="BG37" s="903"/>
      <c r="BH37" s="233" t="str">
        <f t="shared" si="27"/>
        <v/>
      </c>
      <c r="BI37" s="235"/>
      <c r="BJ37" s="236"/>
      <c r="BK37" s="236"/>
      <c r="BL37" s="237"/>
      <c r="BM37" s="238"/>
      <c r="BN37" s="453"/>
      <c r="BO37" s="442" t="str">
        <f t="shared" si="28"/>
        <v/>
      </c>
      <c r="BP37" s="433" t="str">
        <f t="shared" si="29"/>
        <v/>
      </c>
      <c r="BQ37" s="445" t="str">
        <f t="shared" si="1"/>
        <v/>
      </c>
      <c r="BR37" s="433" t="str">
        <f t="shared" si="30"/>
        <v/>
      </c>
      <c r="BS37" s="444" t="str">
        <f t="shared" si="3"/>
        <v/>
      </c>
      <c r="BT37" s="432" t="str">
        <f t="shared" si="4"/>
        <v/>
      </c>
      <c r="BU37" s="441" t="str">
        <f t="shared" si="31"/>
        <v/>
      </c>
      <c r="BV37" s="457" t="str">
        <f t="shared" si="32"/>
        <v/>
      </c>
      <c r="BW37" s="215"/>
      <c r="BX37" s="222" t="str">
        <f t="shared" si="5"/>
        <v/>
      </c>
      <c r="BY37" s="222" t="str">
        <f t="shared" si="6"/>
        <v/>
      </c>
      <c r="BZ37" s="222" t="str">
        <f t="shared" si="7"/>
        <v/>
      </c>
      <c r="CA37" s="222" t="str">
        <f t="shared" si="8"/>
        <v/>
      </c>
      <c r="CB37" s="222" t="s">
        <v>468</v>
      </c>
      <c r="CC37" s="115"/>
      <c r="CD37" s="193" t="str">
        <f t="shared" si="33"/>
        <v/>
      </c>
      <c r="CE37" s="192" t="str">
        <f t="shared" si="34"/>
        <v/>
      </c>
      <c r="CF37" s="192" t="str">
        <f t="shared" si="35"/>
        <v/>
      </c>
      <c r="CG37" s="448" t="str">
        <f t="shared" si="36"/>
        <v/>
      </c>
      <c r="CH37" s="192" t="str">
        <f t="shared" si="37"/>
        <v/>
      </c>
      <c r="CI37" s="448" t="str">
        <f t="shared" si="38"/>
        <v/>
      </c>
      <c r="CJ37" s="446" t="str">
        <f t="shared" si="39"/>
        <v/>
      </c>
      <c r="CK37" s="386" t="str">
        <f t="shared" si="40"/>
        <v/>
      </c>
      <c r="CL37" s="387" t="str">
        <f t="shared" si="41"/>
        <v/>
      </c>
      <c r="CM37" s="387" t="str">
        <f t="shared" si="42"/>
        <v/>
      </c>
      <c r="CN37" s="430" t="str">
        <f t="shared" si="43"/>
        <v/>
      </c>
      <c r="CO37" s="229" t="str">
        <f t="shared" si="19"/>
        <v/>
      </c>
      <c r="CP37" s="229" t="str">
        <f t="shared" si="20"/>
        <v/>
      </c>
      <c r="CQ37" s="230" t="str">
        <f t="shared" si="44"/>
        <v/>
      </c>
      <c r="CR37" s="229" t="str">
        <f t="shared" si="22"/>
        <v/>
      </c>
      <c r="CS37" s="230" t="str">
        <f t="shared" si="23"/>
        <v/>
      </c>
      <c r="CT37" s="428" t="str">
        <f t="shared" si="24"/>
        <v/>
      </c>
      <c r="CU37" s="115"/>
      <c r="CV37" s="115"/>
      <c r="CW37" s="115"/>
      <c r="CX37" s="115"/>
      <c r="CY37" s="115"/>
      <c r="CZ37" s="115"/>
      <c r="DA37" s="115"/>
      <c r="DB37" s="115"/>
      <c r="DC37" s="115"/>
      <c r="DD37" s="115"/>
      <c r="DE37" s="115"/>
      <c r="DF37" s="115"/>
      <c r="DG37" s="125"/>
    </row>
    <row r="38" spans="2:111" ht="17.100000000000001" customHeight="1">
      <c r="B38" s="434">
        <v>8</v>
      </c>
      <c r="C38" s="904"/>
      <c r="D38" s="905"/>
      <c r="E38" s="905"/>
      <c r="F38" s="906"/>
      <c r="G38" s="907"/>
      <c r="H38" s="908"/>
      <c r="I38" s="909"/>
      <c r="J38" s="910"/>
      <c r="K38" s="911"/>
      <c r="L38" s="912"/>
      <c r="M38" s="912"/>
      <c r="N38" s="913"/>
      <c r="O38" s="14" t="s">
        <v>3</v>
      </c>
      <c r="P38" s="144" t="s">
        <v>3</v>
      </c>
      <c r="Q38" s="144" t="s">
        <v>3</v>
      </c>
      <c r="R38" s="79" t="s">
        <v>3</v>
      </c>
      <c r="S38" s="914"/>
      <c r="T38" s="915"/>
      <c r="U38" s="916"/>
      <c r="V38" s="14" t="s">
        <v>3</v>
      </c>
      <c r="W38" s="14" t="s">
        <v>3</v>
      </c>
      <c r="X38" s="144" t="s">
        <v>3</v>
      </c>
      <c r="Y38" s="79" t="s">
        <v>3</v>
      </c>
      <c r="Z38" s="914"/>
      <c r="AA38" s="915"/>
      <c r="AB38" s="916"/>
      <c r="AC38" s="14" t="s">
        <v>3</v>
      </c>
      <c r="AD38" s="16" t="s">
        <v>3</v>
      </c>
      <c r="AE38" s="16" t="s">
        <v>3</v>
      </c>
      <c r="AF38" s="16" t="s">
        <v>3</v>
      </c>
      <c r="AG38" s="16" t="s">
        <v>3</v>
      </c>
      <c r="AH38" s="79" t="s">
        <v>3</v>
      </c>
      <c r="AI38" s="167"/>
      <c r="AJ38" s="79" t="s">
        <v>3</v>
      </c>
      <c r="AK38" s="169"/>
      <c r="AL38" s="14" t="s">
        <v>3</v>
      </c>
      <c r="AM38" s="79" t="s">
        <v>3</v>
      </c>
      <c r="AN38" s="917"/>
      <c r="AO38" s="918"/>
      <c r="AP38" s="918"/>
      <c r="AQ38" s="919"/>
      <c r="AR38" s="456" t="str">
        <f t="shared" si="45"/>
        <v/>
      </c>
      <c r="AS38" s="14" t="s">
        <v>3</v>
      </c>
      <c r="AT38" s="16" t="s">
        <v>3</v>
      </c>
      <c r="AU38" s="153" t="s">
        <v>3</v>
      </c>
      <c r="AV38" s="158" t="s">
        <v>3</v>
      </c>
      <c r="AW38" s="79" t="s">
        <v>3</v>
      </c>
      <c r="AX38" s="79" t="s">
        <v>3</v>
      </c>
      <c r="AY38" s="153" t="s">
        <v>3</v>
      </c>
      <c r="AZ38" s="231"/>
      <c r="BA38" s="437" t="str">
        <f>IF($F$12="","",IF($AZ38="","",HLOOKUP($F$12,別紙mast!$D$4:$K$7,3,FALSE)))</f>
        <v/>
      </c>
      <c r="BB38" s="232" t="str">
        <f t="shared" si="25"/>
        <v/>
      </c>
      <c r="BC38" s="232" t="str">
        <f>IF($F$12="","",IF($AZ38="","",HLOOKUP($F$12,別紙mast!$D$9:$K$11,3,FALSE)))</f>
        <v/>
      </c>
      <c r="BD38" s="171" t="str">
        <f t="shared" si="26"/>
        <v/>
      </c>
      <c r="BE38" s="239"/>
      <c r="BF38" s="902" t="str">
        <f>IF($F$12="","",IF($BE38="","",HLOOKUP($F$12,別紙mast!$D$4:$K$7,4,FALSE)))</f>
        <v/>
      </c>
      <c r="BG38" s="903"/>
      <c r="BH38" s="233" t="str">
        <f t="shared" si="27"/>
        <v/>
      </c>
      <c r="BI38" s="235"/>
      <c r="BJ38" s="236"/>
      <c r="BK38" s="236"/>
      <c r="BL38" s="237"/>
      <c r="BM38" s="238"/>
      <c r="BN38" s="453"/>
      <c r="BO38" s="442" t="str">
        <f t="shared" si="28"/>
        <v/>
      </c>
      <c r="BP38" s="433" t="str">
        <f t="shared" si="29"/>
        <v/>
      </c>
      <c r="BQ38" s="445" t="str">
        <f t="shared" si="1"/>
        <v/>
      </c>
      <c r="BR38" s="433" t="str">
        <f t="shared" si="30"/>
        <v/>
      </c>
      <c r="BS38" s="444" t="str">
        <f t="shared" si="3"/>
        <v/>
      </c>
      <c r="BT38" s="432" t="str">
        <f t="shared" si="4"/>
        <v/>
      </c>
      <c r="BU38" s="441" t="str">
        <f t="shared" si="31"/>
        <v/>
      </c>
      <c r="BV38" s="457" t="str">
        <f t="shared" si="32"/>
        <v/>
      </c>
      <c r="BW38" s="215"/>
      <c r="BX38" s="222" t="str">
        <f t="shared" si="5"/>
        <v/>
      </c>
      <c r="BY38" s="222" t="str">
        <f t="shared" si="6"/>
        <v/>
      </c>
      <c r="BZ38" s="222" t="str">
        <f t="shared" si="7"/>
        <v/>
      </c>
      <c r="CA38" s="222" t="str">
        <f t="shared" si="8"/>
        <v/>
      </c>
      <c r="CB38" s="222" t="s">
        <v>468</v>
      </c>
      <c r="CC38" s="115"/>
      <c r="CD38" s="193" t="str">
        <f t="shared" si="33"/>
        <v/>
      </c>
      <c r="CE38" s="192" t="str">
        <f t="shared" si="34"/>
        <v/>
      </c>
      <c r="CF38" s="192" t="str">
        <f t="shared" si="35"/>
        <v/>
      </c>
      <c r="CG38" s="448" t="str">
        <f t="shared" si="36"/>
        <v/>
      </c>
      <c r="CH38" s="192" t="str">
        <f t="shared" si="37"/>
        <v/>
      </c>
      <c r="CI38" s="448" t="str">
        <f t="shared" si="38"/>
        <v/>
      </c>
      <c r="CJ38" s="446" t="str">
        <f t="shared" si="39"/>
        <v/>
      </c>
      <c r="CK38" s="386" t="str">
        <f t="shared" si="40"/>
        <v/>
      </c>
      <c r="CL38" s="387" t="str">
        <f t="shared" si="41"/>
        <v/>
      </c>
      <c r="CM38" s="387" t="str">
        <f t="shared" si="42"/>
        <v/>
      </c>
      <c r="CN38" s="430" t="str">
        <f t="shared" si="43"/>
        <v/>
      </c>
      <c r="CO38" s="229" t="str">
        <f t="shared" si="19"/>
        <v/>
      </c>
      <c r="CP38" s="229" t="str">
        <f t="shared" si="20"/>
        <v/>
      </c>
      <c r="CQ38" s="230" t="str">
        <f t="shared" si="44"/>
        <v/>
      </c>
      <c r="CR38" s="229" t="str">
        <f t="shared" si="22"/>
        <v/>
      </c>
      <c r="CS38" s="230" t="str">
        <f t="shared" si="23"/>
        <v/>
      </c>
      <c r="CT38" s="428" t="str">
        <f t="shared" si="24"/>
        <v/>
      </c>
      <c r="CU38" s="115"/>
      <c r="CV38" s="115"/>
      <c r="CW38" s="115"/>
      <c r="CX38" s="115"/>
      <c r="CY38" s="115"/>
      <c r="CZ38" s="115"/>
      <c r="DA38" s="115"/>
      <c r="DB38" s="115"/>
      <c r="DC38" s="115"/>
      <c r="DD38" s="115"/>
      <c r="DE38" s="115"/>
      <c r="DF38" s="115"/>
      <c r="DG38" s="125"/>
    </row>
    <row r="39" spans="2:111" ht="17.100000000000001" customHeight="1">
      <c r="B39" s="434">
        <v>9</v>
      </c>
      <c r="C39" s="904"/>
      <c r="D39" s="905"/>
      <c r="E39" s="905"/>
      <c r="F39" s="906"/>
      <c r="G39" s="907"/>
      <c r="H39" s="908"/>
      <c r="I39" s="909"/>
      <c r="J39" s="910"/>
      <c r="K39" s="911"/>
      <c r="L39" s="912"/>
      <c r="M39" s="912"/>
      <c r="N39" s="913"/>
      <c r="O39" s="14" t="s">
        <v>3</v>
      </c>
      <c r="P39" s="144" t="s">
        <v>3</v>
      </c>
      <c r="Q39" s="144" t="s">
        <v>3</v>
      </c>
      <c r="R39" s="79" t="s">
        <v>3</v>
      </c>
      <c r="S39" s="914"/>
      <c r="T39" s="915"/>
      <c r="U39" s="916"/>
      <c r="V39" s="14" t="s">
        <v>3</v>
      </c>
      <c r="W39" s="144" t="s">
        <v>3</v>
      </c>
      <c r="X39" s="144" t="s">
        <v>3</v>
      </c>
      <c r="Y39" s="79" t="s">
        <v>3</v>
      </c>
      <c r="Z39" s="914"/>
      <c r="AA39" s="915"/>
      <c r="AB39" s="916"/>
      <c r="AC39" s="14" t="s">
        <v>3</v>
      </c>
      <c r="AD39" s="16" t="s">
        <v>3</v>
      </c>
      <c r="AE39" s="16" t="s">
        <v>3</v>
      </c>
      <c r="AF39" s="16" t="s">
        <v>3</v>
      </c>
      <c r="AG39" s="16" t="s">
        <v>3</v>
      </c>
      <c r="AH39" s="79" t="s">
        <v>3</v>
      </c>
      <c r="AI39" s="167"/>
      <c r="AJ39" s="79" t="s">
        <v>3</v>
      </c>
      <c r="AK39" s="169"/>
      <c r="AL39" s="14" t="s">
        <v>3</v>
      </c>
      <c r="AM39" s="79" t="s">
        <v>3</v>
      </c>
      <c r="AN39" s="917"/>
      <c r="AO39" s="918"/>
      <c r="AP39" s="918"/>
      <c r="AQ39" s="919"/>
      <c r="AR39" s="456" t="str">
        <f t="shared" si="45"/>
        <v/>
      </c>
      <c r="AS39" s="14" t="s">
        <v>3</v>
      </c>
      <c r="AT39" s="16" t="s">
        <v>3</v>
      </c>
      <c r="AU39" s="153" t="s">
        <v>3</v>
      </c>
      <c r="AV39" s="158" t="s">
        <v>3</v>
      </c>
      <c r="AW39" s="79" t="s">
        <v>3</v>
      </c>
      <c r="AX39" s="79" t="s">
        <v>3</v>
      </c>
      <c r="AY39" s="153" t="s">
        <v>3</v>
      </c>
      <c r="AZ39" s="231"/>
      <c r="BA39" s="437" t="str">
        <f>IF($F$12="","",IF($AZ39="","",HLOOKUP($F$12,別紙mast!$D$4:$K$7,3,FALSE)))</f>
        <v/>
      </c>
      <c r="BB39" s="232" t="str">
        <f t="shared" si="25"/>
        <v/>
      </c>
      <c r="BC39" s="232" t="str">
        <f>IF($F$12="","",IF($AZ39="","",HLOOKUP($F$12,別紙mast!$D$9:$K$11,3,FALSE)))</f>
        <v/>
      </c>
      <c r="BD39" s="171" t="str">
        <f t="shared" si="26"/>
        <v/>
      </c>
      <c r="BE39" s="239"/>
      <c r="BF39" s="902" t="str">
        <f>IF($F$12="","",IF($BE39="","",HLOOKUP($F$12,別紙mast!$D$4:$K$7,4,FALSE)))</f>
        <v/>
      </c>
      <c r="BG39" s="903"/>
      <c r="BH39" s="233" t="str">
        <f t="shared" si="27"/>
        <v/>
      </c>
      <c r="BI39" s="235"/>
      <c r="BJ39" s="236"/>
      <c r="BK39" s="236"/>
      <c r="BL39" s="237"/>
      <c r="BM39" s="238"/>
      <c r="BN39" s="453"/>
      <c r="BO39" s="442" t="str">
        <f t="shared" si="28"/>
        <v/>
      </c>
      <c r="BP39" s="433" t="str">
        <f t="shared" si="29"/>
        <v/>
      </c>
      <c r="BQ39" s="445" t="str">
        <f t="shared" si="1"/>
        <v/>
      </c>
      <c r="BR39" s="433" t="str">
        <f t="shared" si="30"/>
        <v/>
      </c>
      <c r="BS39" s="444" t="str">
        <f t="shared" si="3"/>
        <v/>
      </c>
      <c r="BT39" s="432" t="str">
        <f t="shared" si="4"/>
        <v/>
      </c>
      <c r="BU39" s="441" t="str">
        <f t="shared" si="31"/>
        <v/>
      </c>
      <c r="BV39" s="457" t="str">
        <f t="shared" si="32"/>
        <v/>
      </c>
      <c r="BW39" s="215"/>
      <c r="BX39" s="222" t="str">
        <f t="shared" si="5"/>
        <v/>
      </c>
      <c r="BY39" s="222" t="str">
        <f t="shared" si="6"/>
        <v/>
      </c>
      <c r="BZ39" s="222" t="str">
        <f t="shared" si="7"/>
        <v/>
      </c>
      <c r="CA39" s="222" t="str">
        <f t="shared" si="8"/>
        <v/>
      </c>
      <c r="CB39" s="222" t="s">
        <v>468</v>
      </c>
      <c r="CC39" s="115"/>
      <c r="CD39" s="193" t="str">
        <f t="shared" si="33"/>
        <v/>
      </c>
      <c r="CE39" s="192" t="str">
        <f t="shared" si="34"/>
        <v/>
      </c>
      <c r="CF39" s="192" t="str">
        <f t="shared" si="35"/>
        <v/>
      </c>
      <c r="CG39" s="448" t="str">
        <f t="shared" si="36"/>
        <v/>
      </c>
      <c r="CH39" s="192" t="str">
        <f t="shared" si="37"/>
        <v/>
      </c>
      <c r="CI39" s="448" t="str">
        <f t="shared" si="38"/>
        <v/>
      </c>
      <c r="CJ39" s="446" t="str">
        <f t="shared" si="39"/>
        <v/>
      </c>
      <c r="CK39" s="386" t="str">
        <f t="shared" si="40"/>
        <v/>
      </c>
      <c r="CL39" s="387" t="str">
        <f t="shared" si="41"/>
        <v/>
      </c>
      <c r="CM39" s="387" t="str">
        <f t="shared" si="42"/>
        <v/>
      </c>
      <c r="CN39" s="430" t="str">
        <f t="shared" si="43"/>
        <v/>
      </c>
      <c r="CO39" s="229" t="str">
        <f t="shared" si="19"/>
        <v/>
      </c>
      <c r="CP39" s="229" t="str">
        <f t="shared" si="20"/>
        <v/>
      </c>
      <c r="CQ39" s="230" t="str">
        <f t="shared" si="44"/>
        <v/>
      </c>
      <c r="CR39" s="229" t="str">
        <f t="shared" si="22"/>
        <v/>
      </c>
      <c r="CS39" s="230" t="str">
        <f t="shared" si="23"/>
        <v/>
      </c>
      <c r="CT39" s="428" t="str">
        <f t="shared" si="24"/>
        <v/>
      </c>
      <c r="CU39" s="115"/>
      <c r="CV39" s="115"/>
      <c r="CW39" s="115"/>
      <c r="CX39" s="115"/>
      <c r="CY39" s="115"/>
      <c r="CZ39" s="115"/>
      <c r="DA39" s="115"/>
      <c r="DB39" s="115"/>
      <c r="DC39" s="115"/>
      <c r="DD39" s="115"/>
      <c r="DE39" s="115"/>
      <c r="DF39" s="115"/>
      <c r="DG39" s="125"/>
    </row>
    <row r="40" spans="2:111" ht="17.100000000000001" customHeight="1">
      <c r="B40" s="434">
        <v>10</v>
      </c>
      <c r="C40" s="904"/>
      <c r="D40" s="905"/>
      <c r="E40" s="905"/>
      <c r="F40" s="906"/>
      <c r="G40" s="907"/>
      <c r="H40" s="908"/>
      <c r="I40" s="909"/>
      <c r="J40" s="910"/>
      <c r="K40" s="911"/>
      <c r="L40" s="912"/>
      <c r="M40" s="912"/>
      <c r="N40" s="913"/>
      <c r="O40" s="14" t="s">
        <v>3</v>
      </c>
      <c r="P40" s="144" t="s">
        <v>3</v>
      </c>
      <c r="Q40" s="144" t="s">
        <v>3</v>
      </c>
      <c r="R40" s="79" t="s">
        <v>3</v>
      </c>
      <c r="S40" s="914"/>
      <c r="T40" s="915"/>
      <c r="U40" s="916"/>
      <c r="V40" s="14" t="s">
        <v>3</v>
      </c>
      <c r="W40" s="144" t="s">
        <v>3</v>
      </c>
      <c r="X40" s="144" t="s">
        <v>3</v>
      </c>
      <c r="Y40" s="79" t="s">
        <v>3</v>
      </c>
      <c r="Z40" s="914"/>
      <c r="AA40" s="915"/>
      <c r="AB40" s="916"/>
      <c r="AC40" s="14" t="s">
        <v>3</v>
      </c>
      <c r="AD40" s="16" t="s">
        <v>3</v>
      </c>
      <c r="AE40" s="16" t="s">
        <v>3</v>
      </c>
      <c r="AF40" s="16" t="s">
        <v>3</v>
      </c>
      <c r="AG40" s="16" t="s">
        <v>3</v>
      </c>
      <c r="AH40" s="79" t="s">
        <v>3</v>
      </c>
      <c r="AI40" s="167"/>
      <c r="AJ40" s="79" t="s">
        <v>5</v>
      </c>
      <c r="AK40" s="169"/>
      <c r="AL40" s="14" t="s">
        <v>3</v>
      </c>
      <c r="AM40" s="79" t="s">
        <v>3</v>
      </c>
      <c r="AN40" s="917"/>
      <c r="AO40" s="918"/>
      <c r="AP40" s="918"/>
      <c r="AQ40" s="919"/>
      <c r="AR40" s="456" t="str">
        <f t="shared" si="45"/>
        <v/>
      </c>
      <c r="AS40" s="14" t="s">
        <v>3</v>
      </c>
      <c r="AT40" s="16" t="s">
        <v>3</v>
      </c>
      <c r="AU40" s="153" t="s">
        <v>3</v>
      </c>
      <c r="AV40" s="158" t="s">
        <v>3</v>
      </c>
      <c r="AW40" s="79" t="s">
        <v>3</v>
      </c>
      <c r="AX40" s="79" t="s">
        <v>3</v>
      </c>
      <c r="AY40" s="153" t="s">
        <v>3</v>
      </c>
      <c r="AZ40" s="231"/>
      <c r="BA40" s="437" t="str">
        <f>IF($F$12="","",IF($AZ40="","",HLOOKUP($F$12,別紙mast!$D$4:$K$7,3,FALSE)))</f>
        <v/>
      </c>
      <c r="BB40" s="232" t="str">
        <f t="shared" si="25"/>
        <v/>
      </c>
      <c r="BC40" s="232" t="str">
        <f>IF($F$12="","",IF($AZ40="","",HLOOKUP($F$12,別紙mast!$D$9:$K$11,3,FALSE)))</f>
        <v/>
      </c>
      <c r="BD40" s="171" t="str">
        <f t="shared" si="26"/>
        <v/>
      </c>
      <c r="BE40" s="239"/>
      <c r="BF40" s="902" t="str">
        <f>IF($F$12="","",IF($BE40="","",HLOOKUP($F$12,別紙mast!$D$4:$K$7,4,FALSE)))</f>
        <v/>
      </c>
      <c r="BG40" s="903"/>
      <c r="BH40" s="233" t="str">
        <f t="shared" si="27"/>
        <v/>
      </c>
      <c r="BI40" s="235"/>
      <c r="BJ40" s="236"/>
      <c r="BK40" s="236"/>
      <c r="BL40" s="237"/>
      <c r="BM40" s="238"/>
      <c r="BN40" s="453"/>
      <c r="BO40" s="442" t="str">
        <f t="shared" si="28"/>
        <v/>
      </c>
      <c r="BP40" s="433" t="str">
        <f t="shared" si="29"/>
        <v/>
      </c>
      <c r="BQ40" s="445" t="str">
        <f t="shared" si="1"/>
        <v/>
      </c>
      <c r="BR40" s="433" t="str">
        <f t="shared" si="30"/>
        <v/>
      </c>
      <c r="BS40" s="444" t="str">
        <f t="shared" si="3"/>
        <v/>
      </c>
      <c r="BT40" s="432" t="str">
        <f t="shared" si="4"/>
        <v/>
      </c>
      <c r="BU40" s="441" t="str">
        <f t="shared" si="31"/>
        <v/>
      </c>
      <c r="BV40" s="457" t="str">
        <f t="shared" si="32"/>
        <v/>
      </c>
      <c r="BW40" s="215"/>
      <c r="BX40" s="222" t="str">
        <f t="shared" si="5"/>
        <v/>
      </c>
      <c r="BY40" s="222" t="str">
        <f t="shared" si="6"/>
        <v/>
      </c>
      <c r="BZ40" s="222" t="str">
        <f t="shared" si="7"/>
        <v/>
      </c>
      <c r="CA40" s="222" t="str">
        <f t="shared" si="8"/>
        <v/>
      </c>
      <c r="CB40" s="222" t="s">
        <v>468</v>
      </c>
      <c r="CC40" s="115"/>
      <c r="CD40" s="193" t="str">
        <f t="shared" si="33"/>
        <v/>
      </c>
      <c r="CE40" s="192" t="str">
        <f t="shared" si="34"/>
        <v/>
      </c>
      <c r="CF40" s="192" t="str">
        <f t="shared" si="35"/>
        <v/>
      </c>
      <c r="CG40" s="448" t="str">
        <f t="shared" si="36"/>
        <v/>
      </c>
      <c r="CH40" s="192" t="str">
        <f t="shared" si="37"/>
        <v/>
      </c>
      <c r="CI40" s="448" t="str">
        <f t="shared" si="38"/>
        <v/>
      </c>
      <c r="CJ40" s="446" t="str">
        <f t="shared" si="39"/>
        <v/>
      </c>
      <c r="CK40" s="386" t="str">
        <f t="shared" si="40"/>
        <v/>
      </c>
      <c r="CL40" s="387" t="str">
        <f t="shared" si="41"/>
        <v/>
      </c>
      <c r="CM40" s="387" t="str">
        <f t="shared" si="42"/>
        <v/>
      </c>
      <c r="CN40" s="430" t="str">
        <f t="shared" si="43"/>
        <v/>
      </c>
      <c r="CO40" s="229" t="str">
        <f t="shared" si="19"/>
        <v/>
      </c>
      <c r="CP40" s="229" t="str">
        <f t="shared" si="20"/>
        <v/>
      </c>
      <c r="CQ40" s="230" t="str">
        <f t="shared" si="44"/>
        <v/>
      </c>
      <c r="CR40" s="229" t="str">
        <f t="shared" si="22"/>
        <v/>
      </c>
      <c r="CS40" s="230" t="str">
        <f t="shared" si="23"/>
        <v/>
      </c>
      <c r="CT40" s="428" t="str">
        <f t="shared" si="24"/>
        <v/>
      </c>
      <c r="CU40" s="115"/>
      <c r="CV40" s="115"/>
      <c r="CW40" s="115"/>
      <c r="CX40" s="115"/>
      <c r="CY40" s="115"/>
      <c r="CZ40" s="115"/>
      <c r="DA40" s="115"/>
      <c r="DB40" s="115"/>
      <c r="DC40" s="115"/>
      <c r="DD40" s="115"/>
      <c r="DE40" s="115"/>
      <c r="DF40" s="115"/>
      <c r="DG40" s="125"/>
    </row>
    <row r="41" spans="2:111" ht="17.100000000000001" customHeight="1">
      <c r="B41" s="434">
        <v>11</v>
      </c>
      <c r="C41" s="904"/>
      <c r="D41" s="905"/>
      <c r="E41" s="905"/>
      <c r="F41" s="906"/>
      <c r="G41" s="907"/>
      <c r="H41" s="908"/>
      <c r="I41" s="909"/>
      <c r="J41" s="910"/>
      <c r="K41" s="911"/>
      <c r="L41" s="912"/>
      <c r="M41" s="912"/>
      <c r="N41" s="913"/>
      <c r="O41" s="14" t="s">
        <v>3</v>
      </c>
      <c r="P41" s="144" t="s">
        <v>3</v>
      </c>
      <c r="Q41" s="144" t="s">
        <v>3</v>
      </c>
      <c r="R41" s="79" t="s">
        <v>3</v>
      </c>
      <c r="S41" s="914"/>
      <c r="T41" s="915"/>
      <c r="U41" s="916"/>
      <c r="V41" s="14" t="s">
        <v>3</v>
      </c>
      <c r="W41" s="144" t="s">
        <v>3</v>
      </c>
      <c r="X41" s="144" t="s">
        <v>3</v>
      </c>
      <c r="Y41" s="79" t="s">
        <v>3</v>
      </c>
      <c r="Z41" s="914"/>
      <c r="AA41" s="915"/>
      <c r="AB41" s="916"/>
      <c r="AC41" s="14" t="s">
        <v>3</v>
      </c>
      <c r="AD41" s="16" t="s">
        <v>3</v>
      </c>
      <c r="AE41" s="16" t="s">
        <v>3</v>
      </c>
      <c r="AF41" s="16" t="s">
        <v>3</v>
      </c>
      <c r="AG41" s="16" t="s">
        <v>3</v>
      </c>
      <c r="AH41" s="79" t="s">
        <v>3</v>
      </c>
      <c r="AI41" s="167"/>
      <c r="AJ41" s="79" t="s">
        <v>3</v>
      </c>
      <c r="AK41" s="169"/>
      <c r="AL41" s="14" t="s">
        <v>3</v>
      </c>
      <c r="AM41" s="79" t="s">
        <v>3</v>
      </c>
      <c r="AN41" s="917"/>
      <c r="AO41" s="918"/>
      <c r="AP41" s="918"/>
      <c r="AQ41" s="919"/>
      <c r="AR41" s="456" t="str">
        <f t="shared" si="45"/>
        <v/>
      </c>
      <c r="AS41" s="14" t="s">
        <v>3</v>
      </c>
      <c r="AT41" s="16" t="s">
        <v>3</v>
      </c>
      <c r="AU41" s="153" t="s">
        <v>3</v>
      </c>
      <c r="AV41" s="158" t="s">
        <v>3</v>
      </c>
      <c r="AW41" s="79" t="s">
        <v>3</v>
      </c>
      <c r="AX41" s="79" t="s">
        <v>3</v>
      </c>
      <c r="AY41" s="153" t="s">
        <v>3</v>
      </c>
      <c r="AZ41" s="231"/>
      <c r="BA41" s="437" t="str">
        <f>IF($F$12="","",IF($AZ41="","",HLOOKUP($F$12,別紙mast!$D$4:$K$7,3,FALSE)))</f>
        <v/>
      </c>
      <c r="BB41" s="232" t="str">
        <f t="shared" si="25"/>
        <v/>
      </c>
      <c r="BC41" s="232" t="str">
        <f>IF($F$12="","",IF($AZ41="","",HLOOKUP($F$12,別紙mast!$D$9:$K$11,3,FALSE)))</f>
        <v/>
      </c>
      <c r="BD41" s="171" t="str">
        <f t="shared" si="26"/>
        <v/>
      </c>
      <c r="BE41" s="239"/>
      <c r="BF41" s="902" t="str">
        <f>IF($F$12="","",IF($BE41="","",HLOOKUP($F$12,別紙mast!$D$4:$K$7,4,FALSE)))</f>
        <v/>
      </c>
      <c r="BG41" s="903"/>
      <c r="BH41" s="233" t="str">
        <f t="shared" si="27"/>
        <v/>
      </c>
      <c r="BI41" s="235"/>
      <c r="BJ41" s="236"/>
      <c r="BK41" s="236"/>
      <c r="BL41" s="237"/>
      <c r="BM41" s="238"/>
      <c r="BN41" s="453"/>
      <c r="BO41" s="442" t="str">
        <f t="shared" si="28"/>
        <v/>
      </c>
      <c r="BP41" s="433" t="str">
        <f t="shared" si="0"/>
        <v/>
      </c>
      <c r="BQ41" s="445" t="str">
        <f t="shared" ref="BQ41:BQ95" si="46">IF($BI41="","",IF(OR($N$5="■",$AC$28="■",$AC41="■"),"ー",SUM(1-$BR41)))</f>
        <v/>
      </c>
      <c r="BR41" s="433" t="str">
        <f t="shared" si="2"/>
        <v/>
      </c>
      <c r="BS41" s="444" t="str">
        <f t="shared" si="3"/>
        <v/>
      </c>
      <c r="BT41" s="432" t="str">
        <f t="shared" ref="BT41:BT95" si="47">IF($BI41="","",IF(OR($N$5="■",$AC$28="■",$AC41="■"),"ー",SUM((100-$BS41)/100)))</f>
        <v/>
      </c>
      <c r="BU41" s="441" t="str">
        <f t="shared" si="31"/>
        <v/>
      </c>
      <c r="BV41" s="457" t="str">
        <f t="shared" si="32"/>
        <v/>
      </c>
      <c r="BW41" s="215"/>
      <c r="BX41" s="222" t="str">
        <f t="shared" si="5"/>
        <v/>
      </c>
      <c r="BY41" s="222" t="str">
        <f t="shared" si="6"/>
        <v/>
      </c>
      <c r="BZ41" s="222" t="str">
        <f t="shared" si="7"/>
        <v/>
      </c>
      <c r="CA41" s="222" t="str">
        <f t="shared" si="8"/>
        <v/>
      </c>
      <c r="CB41" s="222" t="s">
        <v>468</v>
      </c>
      <c r="CC41" s="115"/>
      <c r="CD41" s="193" t="str">
        <f t="shared" si="9"/>
        <v/>
      </c>
      <c r="CE41" s="192" t="str">
        <f t="shared" si="10"/>
        <v/>
      </c>
      <c r="CF41" s="192" t="str">
        <f t="shared" si="11"/>
        <v/>
      </c>
      <c r="CG41" s="448" t="str">
        <f t="shared" si="12"/>
        <v/>
      </c>
      <c r="CH41" s="192" t="str">
        <f t="shared" si="13"/>
        <v/>
      </c>
      <c r="CI41" s="448" t="str">
        <f t="shared" si="14"/>
        <v/>
      </c>
      <c r="CJ41" s="446" t="str">
        <f t="shared" si="15"/>
        <v/>
      </c>
      <c r="CK41" s="386" t="str">
        <f t="shared" si="16"/>
        <v/>
      </c>
      <c r="CL41" s="387" t="str">
        <f t="shared" si="17"/>
        <v/>
      </c>
      <c r="CM41" s="387" t="str">
        <f t="shared" si="18"/>
        <v/>
      </c>
      <c r="CN41" s="430" t="str">
        <f t="shared" si="43"/>
        <v/>
      </c>
      <c r="CO41" s="229" t="str">
        <f t="shared" si="19"/>
        <v/>
      </c>
      <c r="CP41" s="229" t="str">
        <f t="shared" ref="CP41:CP95" si="48">IF($BI41="","",ROUNDUP((($BJ41-$BI41)/1000),1))</f>
        <v/>
      </c>
      <c r="CQ41" s="230" t="str">
        <f t="shared" si="21"/>
        <v/>
      </c>
      <c r="CR41" s="229" t="str">
        <f t="shared" si="22"/>
        <v/>
      </c>
      <c r="CS41" s="230" t="str">
        <f t="shared" ref="CS41:CS95" si="49">IF($BI41="","",IF(($BK41-$BI41-$BM41)*0.001&gt;=0,ROUNDUP(($BK41-$BI41-$BM41)*0.001,1),ROUNDDOWN(($BK41-$BI41-$BM41)*0.001,1)))&amp;""</f>
        <v/>
      </c>
      <c r="CT41" s="428" t="str">
        <f t="shared" ref="CT41:CT95" si="50">IF($BI41="","",IF(($BJ41-$BI41-$BM41)*0.001&gt;=0,ROUNDUP(($BJ41-$BI41-$BM41)*0.001,1),ROUNDDOWN(($BJ41-$BI41-$BM41)*0.001,1)))&amp;""</f>
        <v/>
      </c>
      <c r="CU41" s="115"/>
      <c r="CV41" s="115"/>
      <c r="CW41" s="115"/>
      <c r="CX41" s="115"/>
      <c r="CY41" s="115"/>
      <c r="CZ41" s="115"/>
      <c r="DA41" s="115"/>
      <c r="DB41" s="115"/>
      <c r="DC41" s="115"/>
      <c r="DD41" s="115"/>
      <c r="DE41" s="115"/>
      <c r="DF41" s="115"/>
      <c r="DG41" s="125"/>
    </row>
    <row r="42" spans="2:111" ht="17.100000000000001" customHeight="1">
      <c r="B42" s="434">
        <v>12</v>
      </c>
      <c r="C42" s="904"/>
      <c r="D42" s="905"/>
      <c r="E42" s="905"/>
      <c r="F42" s="906"/>
      <c r="G42" s="907"/>
      <c r="H42" s="908"/>
      <c r="I42" s="909"/>
      <c r="J42" s="910"/>
      <c r="K42" s="911"/>
      <c r="L42" s="912"/>
      <c r="M42" s="912"/>
      <c r="N42" s="913"/>
      <c r="O42" s="14" t="s">
        <v>3</v>
      </c>
      <c r="P42" s="144" t="s">
        <v>3</v>
      </c>
      <c r="Q42" s="144" t="s">
        <v>3</v>
      </c>
      <c r="R42" s="79" t="s">
        <v>3</v>
      </c>
      <c r="S42" s="914"/>
      <c r="T42" s="915"/>
      <c r="U42" s="916"/>
      <c r="V42" s="14" t="s">
        <v>3</v>
      </c>
      <c r="W42" s="144" t="s">
        <v>3</v>
      </c>
      <c r="X42" s="144" t="s">
        <v>3</v>
      </c>
      <c r="Y42" s="79" t="s">
        <v>3</v>
      </c>
      <c r="Z42" s="914"/>
      <c r="AA42" s="915"/>
      <c r="AB42" s="916"/>
      <c r="AC42" s="14" t="s">
        <v>3</v>
      </c>
      <c r="AD42" s="16" t="s">
        <v>3</v>
      </c>
      <c r="AE42" s="16" t="s">
        <v>3</v>
      </c>
      <c r="AF42" s="16" t="s">
        <v>3</v>
      </c>
      <c r="AG42" s="16" t="s">
        <v>3</v>
      </c>
      <c r="AH42" s="79" t="s">
        <v>3</v>
      </c>
      <c r="AI42" s="167"/>
      <c r="AJ42" s="79" t="s">
        <v>3</v>
      </c>
      <c r="AK42" s="169"/>
      <c r="AL42" s="14" t="s">
        <v>3</v>
      </c>
      <c r="AM42" s="79" t="s">
        <v>3</v>
      </c>
      <c r="AN42" s="917"/>
      <c r="AO42" s="918"/>
      <c r="AP42" s="918"/>
      <c r="AQ42" s="919"/>
      <c r="AR42" s="456" t="str">
        <f t="shared" si="45"/>
        <v/>
      </c>
      <c r="AS42" s="14" t="s">
        <v>3</v>
      </c>
      <c r="AT42" s="16" t="s">
        <v>3</v>
      </c>
      <c r="AU42" s="153" t="s">
        <v>3</v>
      </c>
      <c r="AV42" s="158" t="s">
        <v>3</v>
      </c>
      <c r="AW42" s="79" t="s">
        <v>3</v>
      </c>
      <c r="AX42" s="79" t="s">
        <v>3</v>
      </c>
      <c r="AY42" s="153" t="s">
        <v>3</v>
      </c>
      <c r="AZ42" s="231"/>
      <c r="BA42" s="437" t="str">
        <f>IF($F$12="","",IF($AZ42="","",HLOOKUP($F$12,別紙mast!$D$4:$K$7,3,FALSE)))</f>
        <v/>
      </c>
      <c r="BB42" s="232" t="str">
        <f t="shared" si="25"/>
        <v/>
      </c>
      <c r="BC42" s="232" t="str">
        <f>IF($F$12="","",IF($AZ42="","",HLOOKUP($F$12,別紙mast!$D$9:$K$11,3,FALSE)))</f>
        <v/>
      </c>
      <c r="BD42" s="171" t="str">
        <f t="shared" si="26"/>
        <v/>
      </c>
      <c r="BE42" s="239"/>
      <c r="BF42" s="902" t="str">
        <f>IF($F$12="","",IF($BE42="","",HLOOKUP($F$12,別紙mast!$D$4:$K$7,4,FALSE)))</f>
        <v/>
      </c>
      <c r="BG42" s="903"/>
      <c r="BH42" s="233" t="str">
        <f t="shared" si="27"/>
        <v/>
      </c>
      <c r="BI42" s="235"/>
      <c r="BJ42" s="236"/>
      <c r="BK42" s="236"/>
      <c r="BL42" s="237"/>
      <c r="BM42" s="238"/>
      <c r="BN42" s="453"/>
      <c r="BO42" s="442" t="str">
        <f t="shared" si="28"/>
        <v/>
      </c>
      <c r="BP42" s="433" t="str">
        <f t="shared" si="0"/>
        <v/>
      </c>
      <c r="BQ42" s="445" t="str">
        <f t="shared" si="46"/>
        <v/>
      </c>
      <c r="BR42" s="433" t="str">
        <f t="shared" si="2"/>
        <v/>
      </c>
      <c r="BS42" s="444" t="str">
        <f t="shared" si="3"/>
        <v/>
      </c>
      <c r="BT42" s="432" t="str">
        <f t="shared" si="47"/>
        <v/>
      </c>
      <c r="BU42" s="441" t="str">
        <f t="shared" si="31"/>
        <v/>
      </c>
      <c r="BV42" s="457" t="str">
        <f t="shared" si="32"/>
        <v/>
      </c>
      <c r="BW42" s="215"/>
      <c r="BX42" s="222" t="str">
        <f t="shared" si="5"/>
        <v/>
      </c>
      <c r="BY42" s="222" t="str">
        <f t="shared" si="6"/>
        <v/>
      </c>
      <c r="BZ42" s="222" t="str">
        <f t="shared" si="7"/>
        <v/>
      </c>
      <c r="CA42" s="222" t="str">
        <f t="shared" si="8"/>
        <v/>
      </c>
      <c r="CB42" s="222" t="s">
        <v>468</v>
      </c>
      <c r="CC42" s="115"/>
      <c r="CD42" s="193" t="str">
        <f t="shared" si="9"/>
        <v/>
      </c>
      <c r="CE42" s="192" t="str">
        <f t="shared" si="10"/>
        <v/>
      </c>
      <c r="CF42" s="192" t="str">
        <f t="shared" si="11"/>
        <v/>
      </c>
      <c r="CG42" s="448" t="str">
        <f t="shared" si="12"/>
        <v/>
      </c>
      <c r="CH42" s="192" t="str">
        <f t="shared" si="13"/>
        <v/>
      </c>
      <c r="CI42" s="448" t="str">
        <f t="shared" si="14"/>
        <v/>
      </c>
      <c r="CJ42" s="446" t="str">
        <f t="shared" si="15"/>
        <v/>
      </c>
      <c r="CK42" s="386" t="str">
        <f t="shared" si="16"/>
        <v/>
      </c>
      <c r="CL42" s="387" t="str">
        <f t="shared" si="17"/>
        <v/>
      </c>
      <c r="CM42" s="387" t="str">
        <f t="shared" si="18"/>
        <v/>
      </c>
      <c r="CN42" s="430" t="str">
        <f t="shared" si="43"/>
        <v/>
      </c>
      <c r="CO42" s="229" t="str">
        <f t="shared" si="19"/>
        <v/>
      </c>
      <c r="CP42" s="229" t="str">
        <f t="shared" si="48"/>
        <v/>
      </c>
      <c r="CQ42" s="230" t="str">
        <f t="shared" si="21"/>
        <v/>
      </c>
      <c r="CR42" s="229" t="str">
        <f t="shared" si="22"/>
        <v/>
      </c>
      <c r="CS42" s="230" t="str">
        <f t="shared" si="49"/>
        <v/>
      </c>
      <c r="CT42" s="428" t="str">
        <f t="shared" si="50"/>
        <v/>
      </c>
      <c r="CU42" s="115"/>
      <c r="CV42" s="115"/>
      <c r="CW42" s="115"/>
      <c r="CX42" s="115"/>
      <c r="CY42" s="115"/>
      <c r="CZ42" s="115"/>
      <c r="DA42" s="115"/>
      <c r="DB42" s="115"/>
      <c r="DC42" s="115"/>
      <c r="DD42" s="115"/>
      <c r="DE42" s="115"/>
      <c r="DF42" s="115"/>
      <c r="DG42" s="125"/>
    </row>
    <row r="43" spans="2:111" ht="17.100000000000001" customHeight="1">
      <c r="B43" s="434">
        <v>13</v>
      </c>
      <c r="C43" s="904"/>
      <c r="D43" s="905"/>
      <c r="E43" s="905"/>
      <c r="F43" s="906"/>
      <c r="G43" s="907"/>
      <c r="H43" s="908"/>
      <c r="I43" s="909"/>
      <c r="J43" s="910"/>
      <c r="K43" s="911"/>
      <c r="L43" s="912"/>
      <c r="M43" s="912"/>
      <c r="N43" s="913"/>
      <c r="O43" s="14" t="s">
        <v>3</v>
      </c>
      <c r="P43" s="144" t="s">
        <v>3</v>
      </c>
      <c r="Q43" s="144" t="s">
        <v>3</v>
      </c>
      <c r="R43" s="79" t="s">
        <v>3</v>
      </c>
      <c r="S43" s="914"/>
      <c r="T43" s="915"/>
      <c r="U43" s="916"/>
      <c r="V43" s="14" t="s">
        <v>3</v>
      </c>
      <c r="W43" s="144" t="s">
        <v>3</v>
      </c>
      <c r="X43" s="144" t="s">
        <v>3</v>
      </c>
      <c r="Y43" s="79" t="s">
        <v>3</v>
      </c>
      <c r="Z43" s="914"/>
      <c r="AA43" s="915"/>
      <c r="AB43" s="916"/>
      <c r="AC43" s="14" t="s">
        <v>3</v>
      </c>
      <c r="AD43" s="16" t="s">
        <v>3</v>
      </c>
      <c r="AE43" s="16" t="s">
        <v>3</v>
      </c>
      <c r="AF43" s="16" t="s">
        <v>3</v>
      </c>
      <c r="AG43" s="16" t="s">
        <v>3</v>
      </c>
      <c r="AH43" s="79" t="s">
        <v>3</v>
      </c>
      <c r="AI43" s="167"/>
      <c r="AJ43" s="79" t="s">
        <v>3</v>
      </c>
      <c r="AK43" s="169"/>
      <c r="AL43" s="14" t="s">
        <v>3</v>
      </c>
      <c r="AM43" s="79" t="s">
        <v>3</v>
      </c>
      <c r="AN43" s="917"/>
      <c r="AO43" s="918"/>
      <c r="AP43" s="918"/>
      <c r="AQ43" s="919"/>
      <c r="AR43" s="456" t="str">
        <f t="shared" si="45"/>
        <v/>
      </c>
      <c r="AS43" s="14" t="s">
        <v>3</v>
      </c>
      <c r="AT43" s="16" t="s">
        <v>3</v>
      </c>
      <c r="AU43" s="153" t="s">
        <v>3</v>
      </c>
      <c r="AV43" s="158" t="s">
        <v>3</v>
      </c>
      <c r="AW43" s="79" t="s">
        <v>3</v>
      </c>
      <c r="AX43" s="79" t="s">
        <v>3</v>
      </c>
      <c r="AY43" s="153" t="s">
        <v>3</v>
      </c>
      <c r="AZ43" s="231"/>
      <c r="BA43" s="437" t="str">
        <f>IF($F$12="","",IF($AZ43="","",HLOOKUP($F$12,別紙mast!$D$4:$K$7,3,FALSE)))</f>
        <v/>
      </c>
      <c r="BB43" s="232" t="str">
        <f t="shared" si="25"/>
        <v/>
      </c>
      <c r="BC43" s="232" t="str">
        <f>IF($F$12="","",IF($AZ43="","",HLOOKUP($F$12,別紙mast!$D$9:$K$11,3,FALSE)))</f>
        <v/>
      </c>
      <c r="BD43" s="171" t="str">
        <f t="shared" si="26"/>
        <v/>
      </c>
      <c r="BE43" s="239"/>
      <c r="BF43" s="902" t="str">
        <f>IF($F$12="","",IF($BE43="","",HLOOKUP($F$12,別紙mast!$D$4:$K$7,4,FALSE)))</f>
        <v/>
      </c>
      <c r="BG43" s="903"/>
      <c r="BH43" s="233" t="str">
        <f t="shared" si="27"/>
        <v/>
      </c>
      <c r="BI43" s="235"/>
      <c r="BJ43" s="236"/>
      <c r="BK43" s="236"/>
      <c r="BL43" s="237"/>
      <c r="BM43" s="238"/>
      <c r="BN43" s="453"/>
      <c r="BO43" s="442" t="str">
        <f t="shared" si="28"/>
        <v/>
      </c>
      <c r="BP43" s="433" t="str">
        <f t="shared" si="0"/>
        <v/>
      </c>
      <c r="BQ43" s="445" t="str">
        <f t="shared" si="46"/>
        <v/>
      </c>
      <c r="BR43" s="433" t="str">
        <f t="shared" si="2"/>
        <v/>
      </c>
      <c r="BS43" s="444" t="str">
        <f t="shared" si="3"/>
        <v/>
      </c>
      <c r="BT43" s="432" t="str">
        <f t="shared" si="47"/>
        <v/>
      </c>
      <c r="BU43" s="441" t="str">
        <f t="shared" si="31"/>
        <v/>
      </c>
      <c r="BV43" s="457" t="str">
        <f t="shared" si="32"/>
        <v/>
      </c>
      <c r="BW43" s="215"/>
      <c r="BX43" s="222" t="str">
        <f t="shared" si="5"/>
        <v/>
      </c>
      <c r="BY43" s="222" t="str">
        <f t="shared" si="6"/>
        <v/>
      </c>
      <c r="BZ43" s="222" t="str">
        <f t="shared" si="7"/>
        <v/>
      </c>
      <c r="CA43" s="222" t="str">
        <f t="shared" si="8"/>
        <v/>
      </c>
      <c r="CB43" s="222" t="s">
        <v>468</v>
      </c>
      <c r="CC43" s="115"/>
      <c r="CD43" s="193" t="str">
        <f t="shared" si="9"/>
        <v/>
      </c>
      <c r="CE43" s="192" t="str">
        <f t="shared" si="10"/>
        <v/>
      </c>
      <c r="CF43" s="192" t="str">
        <f t="shared" si="11"/>
        <v/>
      </c>
      <c r="CG43" s="448" t="str">
        <f t="shared" si="12"/>
        <v/>
      </c>
      <c r="CH43" s="192" t="str">
        <f t="shared" si="13"/>
        <v/>
      </c>
      <c r="CI43" s="448" t="str">
        <f t="shared" si="14"/>
        <v/>
      </c>
      <c r="CJ43" s="446" t="str">
        <f t="shared" si="15"/>
        <v/>
      </c>
      <c r="CK43" s="386" t="str">
        <f t="shared" si="16"/>
        <v/>
      </c>
      <c r="CL43" s="387" t="str">
        <f t="shared" si="17"/>
        <v/>
      </c>
      <c r="CM43" s="387" t="str">
        <f t="shared" si="18"/>
        <v/>
      </c>
      <c r="CN43" s="430" t="str">
        <f t="shared" si="43"/>
        <v/>
      </c>
      <c r="CO43" s="229" t="str">
        <f t="shared" si="19"/>
        <v/>
      </c>
      <c r="CP43" s="229" t="str">
        <f t="shared" si="48"/>
        <v/>
      </c>
      <c r="CQ43" s="230" t="str">
        <f t="shared" si="21"/>
        <v/>
      </c>
      <c r="CR43" s="229" t="str">
        <f t="shared" ref="CR43:CR95" si="51">IF($BL43="","",(ROUNDUP(($BL43-$BI43)/1000,1)))</f>
        <v/>
      </c>
      <c r="CS43" s="230" t="str">
        <f t="shared" si="49"/>
        <v/>
      </c>
      <c r="CT43" s="428" t="str">
        <f t="shared" si="50"/>
        <v/>
      </c>
      <c r="CU43" s="115"/>
      <c r="CV43" s="115"/>
      <c r="CW43" s="115"/>
      <c r="CX43" s="115"/>
      <c r="CY43" s="115"/>
      <c r="CZ43" s="115"/>
      <c r="DA43" s="115"/>
      <c r="DB43" s="115"/>
      <c r="DC43" s="115"/>
      <c r="DD43" s="115"/>
      <c r="DE43" s="115"/>
      <c r="DF43" s="115"/>
      <c r="DG43" s="125"/>
    </row>
    <row r="44" spans="2:111" ht="17.100000000000001" customHeight="1">
      <c r="B44" s="434">
        <v>14</v>
      </c>
      <c r="C44" s="904"/>
      <c r="D44" s="905"/>
      <c r="E44" s="905"/>
      <c r="F44" s="906"/>
      <c r="G44" s="907"/>
      <c r="H44" s="908"/>
      <c r="I44" s="909"/>
      <c r="J44" s="910"/>
      <c r="K44" s="911"/>
      <c r="L44" s="912"/>
      <c r="M44" s="912"/>
      <c r="N44" s="913"/>
      <c r="O44" s="14" t="s">
        <v>3</v>
      </c>
      <c r="P44" s="144" t="s">
        <v>3</v>
      </c>
      <c r="Q44" s="144" t="s">
        <v>3</v>
      </c>
      <c r="R44" s="79" t="s">
        <v>3</v>
      </c>
      <c r="S44" s="914"/>
      <c r="T44" s="915"/>
      <c r="U44" s="916"/>
      <c r="V44" s="14" t="s">
        <v>3</v>
      </c>
      <c r="W44" s="144" t="s">
        <v>3</v>
      </c>
      <c r="X44" s="144" t="s">
        <v>3</v>
      </c>
      <c r="Y44" s="79" t="s">
        <v>3</v>
      </c>
      <c r="Z44" s="914"/>
      <c r="AA44" s="915"/>
      <c r="AB44" s="916"/>
      <c r="AC44" s="14" t="s">
        <v>3</v>
      </c>
      <c r="AD44" s="16" t="s">
        <v>3</v>
      </c>
      <c r="AE44" s="16" t="s">
        <v>3</v>
      </c>
      <c r="AF44" s="16" t="s">
        <v>3</v>
      </c>
      <c r="AG44" s="16" t="s">
        <v>3</v>
      </c>
      <c r="AH44" s="79" t="s">
        <v>3</v>
      </c>
      <c r="AI44" s="167"/>
      <c r="AJ44" s="79" t="s">
        <v>475</v>
      </c>
      <c r="AK44" s="169"/>
      <c r="AL44" s="14" t="s">
        <v>3</v>
      </c>
      <c r="AM44" s="79" t="s">
        <v>3</v>
      </c>
      <c r="AN44" s="917"/>
      <c r="AO44" s="918"/>
      <c r="AP44" s="918"/>
      <c r="AQ44" s="919"/>
      <c r="AR44" s="456" t="str">
        <f t="shared" si="45"/>
        <v/>
      </c>
      <c r="AS44" s="14" t="s">
        <v>3</v>
      </c>
      <c r="AT44" s="16" t="s">
        <v>3</v>
      </c>
      <c r="AU44" s="153" t="s">
        <v>3</v>
      </c>
      <c r="AV44" s="158" t="s">
        <v>3</v>
      </c>
      <c r="AW44" s="79" t="s">
        <v>3</v>
      </c>
      <c r="AX44" s="79" t="s">
        <v>3</v>
      </c>
      <c r="AY44" s="153" t="s">
        <v>3</v>
      </c>
      <c r="AZ44" s="231"/>
      <c r="BA44" s="437" t="str">
        <f>IF($F$12="","",IF($AZ44="","",HLOOKUP($F$12,別紙mast!$D$4:$K$7,3,FALSE)))</f>
        <v/>
      </c>
      <c r="BB44" s="232" t="str">
        <f t="shared" si="25"/>
        <v/>
      </c>
      <c r="BC44" s="232" t="str">
        <f>IF($F$12="","",IF($AZ44="","",HLOOKUP($F$12,別紙mast!$D$9:$K$11,3,FALSE)))</f>
        <v/>
      </c>
      <c r="BD44" s="171" t="str">
        <f t="shared" si="26"/>
        <v/>
      </c>
      <c r="BE44" s="239"/>
      <c r="BF44" s="902" t="str">
        <f>IF($F$12="","",IF($BE44="","",HLOOKUP($F$12,別紙mast!$D$4:$K$7,4,FALSE)))</f>
        <v/>
      </c>
      <c r="BG44" s="903"/>
      <c r="BH44" s="233" t="str">
        <f t="shared" si="27"/>
        <v/>
      </c>
      <c r="BI44" s="235"/>
      <c r="BJ44" s="236"/>
      <c r="BK44" s="236"/>
      <c r="BL44" s="237"/>
      <c r="BM44" s="238"/>
      <c r="BN44" s="453"/>
      <c r="BO44" s="442" t="str">
        <f t="shared" si="28"/>
        <v/>
      </c>
      <c r="BP44" s="433" t="str">
        <f t="shared" si="0"/>
        <v/>
      </c>
      <c r="BQ44" s="445" t="str">
        <f t="shared" si="46"/>
        <v/>
      </c>
      <c r="BR44" s="433" t="str">
        <f t="shared" si="2"/>
        <v/>
      </c>
      <c r="BS44" s="444" t="str">
        <f t="shared" si="3"/>
        <v/>
      </c>
      <c r="BT44" s="432" t="str">
        <f t="shared" si="47"/>
        <v/>
      </c>
      <c r="BU44" s="441" t="str">
        <f t="shared" si="31"/>
        <v/>
      </c>
      <c r="BV44" s="457" t="str">
        <f t="shared" si="32"/>
        <v/>
      </c>
      <c r="BW44" s="215"/>
      <c r="BX44" s="222" t="str">
        <f t="shared" si="5"/>
        <v/>
      </c>
      <c r="BY44" s="222" t="str">
        <f t="shared" si="6"/>
        <v/>
      </c>
      <c r="BZ44" s="222" t="str">
        <f t="shared" si="7"/>
        <v/>
      </c>
      <c r="CA44" s="222" t="str">
        <f t="shared" si="8"/>
        <v/>
      </c>
      <c r="CB44" s="222" t="s">
        <v>468</v>
      </c>
      <c r="CC44" s="115"/>
      <c r="CD44" s="193" t="str">
        <f t="shared" si="9"/>
        <v/>
      </c>
      <c r="CE44" s="192" t="str">
        <f t="shared" si="10"/>
        <v/>
      </c>
      <c r="CF44" s="192" t="str">
        <f t="shared" si="11"/>
        <v/>
      </c>
      <c r="CG44" s="448" t="str">
        <f t="shared" si="12"/>
        <v/>
      </c>
      <c r="CH44" s="192" t="str">
        <f t="shared" si="13"/>
        <v/>
      </c>
      <c r="CI44" s="448" t="str">
        <f t="shared" si="14"/>
        <v/>
      </c>
      <c r="CJ44" s="446" t="str">
        <f t="shared" si="15"/>
        <v/>
      </c>
      <c r="CK44" s="386" t="str">
        <f t="shared" si="16"/>
        <v/>
      </c>
      <c r="CL44" s="387" t="str">
        <f t="shared" si="17"/>
        <v/>
      </c>
      <c r="CM44" s="387" t="str">
        <f t="shared" si="18"/>
        <v/>
      </c>
      <c r="CN44" s="430" t="str">
        <f t="shared" si="43"/>
        <v/>
      </c>
      <c r="CO44" s="229" t="str">
        <f t="shared" si="19"/>
        <v/>
      </c>
      <c r="CP44" s="229" t="str">
        <f t="shared" si="48"/>
        <v/>
      </c>
      <c r="CQ44" s="230" t="str">
        <f t="shared" si="21"/>
        <v/>
      </c>
      <c r="CR44" s="229" t="str">
        <f t="shared" si="51"/>
        <v/>
      </c>
      <c r="CS44" s="230" t="str">
        <f t="shared" si="49"/>
        <v/>
      </c>
      <c r="CT44" s="428" t="str">
        <f t="shared" si="50"/>
        <v/>
      </c>
      <c r="CU44" s="115"/>
      <c r="CV44" s="115"/>
      <c r="CW44" s="115"/>
      <c r="CX44" s="115"/>
      <c r="CY44" s="115"/>
      <c r="CZ44" s="115"/>
      <c r="DA44" s="115"/>
      <c r="DB44" s="115"/>
      <c r="DC44" s="115"/>
      <c r="DD44" s="115"/>
      <c r="DE44" s="115"/>
      <c r="DF44" s="115"/>
      <c r="DG44" s="125"/>
    </row>
    <row r="45" spans="2:111" ht="17.100000000000001" customHeight="1">
      <c r="B45" s="434">
        <v>15</v>
      </c>
      <c r="C45" s="904"/>
      <c r="D45" s="905"/>
      <c r="E45" s="905"/>
      <c r="F45" s="906"/>
      <c r="G45" s="907"/>
      <c r="H45" s="908"/>
      <c r="I45" s="909"/>
      <c r="J45" s="910"/>
      <c r="K45" s="911"/>
      <c r="L45" s="912"/>
      <c r="M45" s="912"/>
      <c r="N45" s="913"/>
      <c r="O45" s="14" t="s">
        <v>3</v>
      </c>
      <c r="P45" s="144" t="s">
        <v>3</v>
      </c>
      <c r="Q45" s="144" t="s">
        <v>3</v>
      </c>
      <c r="R45" s="79" t="s">
        <v>3</v>
      </c>
      <c r="S45" s="914"/>
      <c r="T45" s="915"/>
      <c r="U45" s="916"/>
      <c r="V45" s="14" t="s">
        <v>3</v>
      </c>
      <c r="W45" s="144" t="s">
        <v>3</v>
      </c>
      <c r="X45" s="144" t="s">
        <v>3</v>
      </c>
      <c r="Y45" s="79" t="s">
        <v>3</v>
      </c>
      <c r="Z45" s="914"/>
      <c r="AA45" s="915"/>
      <c r="AB45" s="916"/>
      <c r="AC45" s="14" t="s">
        <v>3</v>
      </c>
      <c r="AD45" s="16" t="s">
        <v>3</v>
      </c>
      <c r="AE45" s="16" t="s">
        <v>3</v>
      </c>
      <c r="AF45" s="16" t="s">
        <v>3</v>
      </c>
      <c r="AG45" s="16" t="s">
        <v>3</v>
      </c>
      <c r="AH45" s="79" t="s">
        <v>3</v>
      </c>
      <c r="AI45" s="167"/>
      <c r="AJ45" s="79" t="s">
        <v>3</v>
      </c>
      <c r="AK45" s="169"/>
      <c r="AL45" s="14" t="s">
        <v>3</v>
      </c>
      <c r="AM45" s="79" t="s">
        <v>3</v>
      </c>
      <c r="AN45" s="917"/>
      <c r="AO45" s="918"/>
      <c r="AP45" s="918"/>
      <c r="AQ45" s="919"/>
      <c r="AR45" s="456" t="str">
        <f t="shared" si="45"/>
        <v/>
      </c>
      <c r="AS45" s="14" t="s">
        <v>3</v>
      </c>
      <c r="AT45" s="16" t="s">
        <v>3</v>
      </c>
      <c r="AU45" s="153" t="s">
        <v>3</v>
      </c>
      <c r="AV45" s="158" t="s">
        <v>3</v>
      </c>
      <c r="AW45" s="79" t="s">
        <v>3</v>
      </c>
      <c r="AX45" s="79" t="s">
        <v>3</v>
      </c>
      <c r="AY45" s="153" t="s">
        <v>3</v>
      </c>
      <c r="AZ45" s="231"/>
      <c r="BA45" s="437" t="str">
        <f>IF($F$12="","",IF($AZ45="","",HLOOKUP($F$12,別紙mast!$D$4:$K$7,3,FALSE)))</f>
        <v/>
      </c>
      <c r="BB45" s="232" t="str">
        <f t="shared" si="25"/>
        <v/>
      </c>
      <c r="BC45" s="232" t="str">
        <f>IF($F$12="","",IF($AZ45="","",HLOOKUP($F$12,別紙mast!$D$9:$K$11,3,FALSE)))</f>
        <v/>
      </c>
      <c r="BD45" s="171" t="str">
        <f t="shared" si="26"/>
        <v/>
      </c>
      <c r="BE45" s="239"/>
      <c r="BF45" s="902" t="str">
        <f>IF($F$12="","",IF($BE45="","",HLOOKUP($F$12,別紙mast!$D$4:$K$7,4,FALSE)))</f>
        <v/>
      </c>
      <c r="BG45" s="903"/>
      <c r="BH45" s="233" t="str">
        <f t="shared" si="27"/>
        <v/>
      </c>
      <c r="BI45" s="235"/>
      <c r="BJ45" s="236"/>
      <c r="BK45" s="236"/>
      <c r="BL45" s="237"/>
      <c r="BM45" s="238"/>
      <c r="BN45" s="453"/>
      <c r="BO45" s="442" t="str">
        <f t="shared" si="28"/>
        <v/>
      </c>
      <c r="BP45" s="433" t="str">
        <f t="shared" si="0"/>
        <v/>
      </c>
      <c r="BQ45" s="445" t="str">
        <f t="shared" si="46"/>
        <v/>
      </c>
      <c r="BR45" s="433" t="str">
        <f t="shared" si="2"/>
        <v/>
      </c>
      <c r="BS45" s="444" t="str">
        <f t="shared" si="3"/>
        <v/>
      </c>
      <c r="BT45" s="432" t="str">
        <f t="shared" si="47"/>
        <v/>
      </c>
      <c r="BU45" s="441" t="str">
        <f t="shared" si="31"/>
        <v/>
      </c>
      <c r="BV45" s="457" t="str">
        <f t="shared" si="32"/>
        <v/>
      </c>
      <c r="BW45" s="215"/>
      <c r="BX45" s="222" t="str">
        <f t="shared" si="5"/>
        <v/>
      </c>
      <c r="BY45" s="222" t="str">
        <f t="shared" si="6"/>
        <v/>
      </c>
      <c r="BZ45" s="222" t="str">
        <f t="shared" si="7"/>
        <v/>
      </c>
      <c r="CA45" s="222" t="str">
        <f t="shared" si="8"/>
        <v/>
      </c>
      <c r="CB45" s="222" t="s">
        <v>468</v>
      </c>
      <c r="CC45" s="115"/>
      <c r="CD45" s="193" t="str">
        <f t="shared" si="9"/>
        <v/>
      </c>
      <c r="CE45" s="192" t="str">
        <f t="shared" si="10"/>
        <v/>
      </c>
      <c r="CF45" s="192" t="str">
        <f t="shared" si="11"/>
        <v/>
      </c>
      <c r="CG45" s="448" t="str">
        <f t="shared" si="12"/>
        <v/>
      </c>
      <c r="CH45" s="192" t="str">
        <f t="shared" si="13"/>
        <v/>
      </c>
      <c r="CI45" s="448" t="str">
        <f t="shared" si="14"/>
        <v/>
      </c>
      <c r="CJ45" s="446" t="str">
        <f t="shared" si="15"/>
        <v/>
      </c>
      <c r="CK45" s="386" t="str">
        <f t="shared" si="16"/>
        <v/>
      </c>
      <c r="CL45" s="387" t="str">
        <f t="shared" si="17"/>
        <v/>
      </c>
      <c r="CM45" s="387" t="str">
        <f t="shared" si="18"/>
        <v/>
      </c>
      <c r="CN45" s="430" t="str">
        <f t="shared" si="43"/>
        <v/>
      </c>
      <c r="CO45" s="229" t="str">
        <f t="shared" si="19"/>
        <v/>
      </c>
      <c r="CP45" s="229" t="str">
        <f t="shared" si="48"/>
        <v/>
      </c>
      <c r="CQ45" s="230" t="str">
        <f t="shared" si="21"/>
        <v/>
      </c>
      <c r="CR45" s="229" t="str">
        <f t="shared" si="51"/>
        <v/>
      </c>
      <c r="CS45" s="230" t="str">
        <f t="shared" si="49"/>
        <v/>
      </c>
      <c r="CT45" s="428" t="str">
        <f t="shared" si="50"/>
        <v/>
      </c>
      <c r="CU45" s="115"/>
      <c r="CV45" s="115"/>
      <c r="CW45" s="115"/>
      <c r="CX45" s="115"/>
      <c r="CY45" s="115"/>
      <c r="CZ45" s="115"/>
      <c r="DA45" s="115"/>
      <c r="DB45" s="115"/>
      <c r="DC45" s="115"/>
      <c r="DD45" s="115"/>
      <c r="DE45" s="115"/>
      <c r="DF45" s="115"/>
      <c r="DG45" s="125"/>
    </row>
    <row r="46" spans="2:111" ht="17.100000000000001" customHeight="1">
      <c r="B46" s="434">
        <v>16</v>
      </c>
      <c r="C46" s="904"/>
      <c r="D46" s="905"/>
      <c r="E46" s="905"/>
      <c r="F46" s="906"/>
      <c r="G46" s="907"/>
      <c r="H46" s="908"/>
      <c r="I46" s="909"/>
      <c r="J46" s="910"/>
      <c r="K46" s="911"/>
      <c r="L46" s="912"/>
      <c r="M46" s="912"/>
      <c r="N46" s="913"/>
      <c r="O46" s="14" t="s">
        <v>3</v>
      </c>
      <c r="P46" s="144" t="s">
        <v>3</v>
      </c>
      <c r="Q46" s="144" t="s">
        <v>3</v>
      </c>
      <c r="R46" s="79" t="s">
        <v>3</v>
      </c>
      <c r="S46" s="914"/>
      <c r="T46" s="915"/>
      <c r="U46" s="916"/>
      <c r="V46" s="14" t="s">
        <v>3</v>
      </c>
      <c r="W46" s="144" t="s">
        <v>3</v>
      </c>
      <c r="X46" s="144" t="s">
        <v>3</v>
      </c>
      <c r="Y46" s="79" t="s">
        <v>3</v>
      </c>
      <c r="Z46" s="914"/>
      <c r="AA46" s="915"/>
      <c r="AB46" s="916"/>
      <c r="AC46" s="14" t="s">
        <v>3</v>
      </c>
      <c r="AD46" s="16" t="s">
        <v>3</v>
      </c>
      <c r="AE46" s="16" t="s">
        <v>3</v>
      </c>
      <c r="AF46" s="16" t="s">
        <v>3</v>
      </c>
      <c r="AG46" s="16" t="s">
        <v>3</v>
      </c>
      <c r="AH46" s="79" t="s">
        <v>3</v>
      </c>
      <c r="AI46" s="167"/>
      <c r="AJ46" s="79" t="s">
        <v>3</v>
      </c>
      <c r="AK46" s="169"/>
      <c r="AL46" s="14" t="s">
        <v>3</v>
      </c>
      <c r="AM46" s="79" t="s">
        <v>3</v>
      </c>
      <c r="AN46" s="917"/>
      <c r="AO46" s="918"/>
      <c r="AP46" s="918"/>
      <c r="AQ46" s="919"/>
      <c r="AR46" s="456" t="str">
        <f t="shared" si="45"/>
        <v/>
      </c>
      <c r="AS46" s="14" t="s">
        <v>3</v>
      </c>
      <c r="AT46" s="16" t="s">
        <v>3</v>
      </c>
      <c r="AU46" s="153" t="s">
        <v>3</v>
      </c>
      <c r="AV46" s="158" t="s">
        <v>3</v>
      </c>
      <c r="AW46" s="79" t="s">
        <v>3</v>
      </c>
      <c r="AX46" s="79" t="s">
        <v>3</v>
      </c>
      <c r="AY46" s="153" t="s">
        <v>3</v>
      </c>
      <c r="AZ46" s="231"/>
      <c r="BA46" s="437" t="str">
        <f>IF($F$12="","",IF($AZ46="","",HLOOKUP($F$12,別紙mast!$D$4:$K$7,3,FALSE)))</f>
        <v/>
      </c>
      <c r="BB46" s="232" t="str">
        <f t="shared" si="25"/>
        <v/>
      </c>
      <c r="BC46" s="232" t="str">
        <f>IF($F$12="","",IF($AZ46="","",HLOOKUP($F$12,別紙mast!$D$9:$K$11,3,FALSE)))</f>
        <v/>
      </c>
      <c r="BD46" s="171" t="str">
        <f t="shared" si="26"/>
        <v/>
      </c>
      <c r="BE46" s="239"/>
      <c r="BF46" s="902" t="str">
        <f>IF($F$12="","",IF($BE46="","",HLOOKUP($F$12,別紙mast!$D$4:$K$7,4,FALSE)))</f>
        <v/>
      </c>
      <c r="BG46" s="903"/>
      <c r="BH46" s="233" t="str">
        <f t="shared" si="27"/>
        <v/>
      </c>
      <c r="BI46" s="235"/>
      <c r="BJ46" s="236"/>
      <c r="BK46" s="236"/>
      <c r="BL46" s="237"/>
      <c r="BM46" s="238"/>
      <c r="BN46" s="453"/>
      <c r="BO46" s="442" t="str">
        <f t="shared" si="28"/>
        <v/>
      </c>
      <c r="BP46" s="433" t="str">
        <f t="shared" si="0"/>
        <v/>
      </c>
      <c r="BQ46" s="445" t="str">
        <f t="shared" si="46"/>
        <v/>
      </c>
      <c r="BR46" s="433" t="str">
        <f t="shared" si="2"/>
        <v/>
      </c>
      <c r="BS46" s="444" t="str">
        <f t="shared" si="3"/>
        <v/>
      </c>
      <c r="BT46" s="432" t="str">
        <f t="shared" si="47"/>
        <v/>
      </c>
      <c r="BU46" s="441" t="str">
        <f t="shared" si="31"/>
        <v/>
      </c>
      <c r="BV46" s="457" t="str">
        <f t="shared" si="32"/>
        <v/>
      </c>
      <c r="BW46" s="215"/>
      <c r="BX46" s="222" t="str">
        <f t="shared" si="5"/>
        <v/>
      </c>
      <c r="BY46" s="222" t="str">
        <f t="shared" si="6"/>
        <v/>
      </c>
      <c r="BZ46" s="222" t="str">
        <f t="shared" si="7"/>
        <v/>
      </c>
      <c r="CA46" s="222" t="str">
        <f t="shared" si="8"/>
        <v/>
      </c>
      <c r="CB46" s="222" t="s">
        <v>468</v>
      </c>
      <c r="CC46" s="115"/>
      <c r="CD46" s="193" t="str">
        <f t="shared" si="9"/>
        <v/>
      </c>
      <c r="CE46" s="192" t="str">
        <f t="shared" si="10"/>
        <v/>
      </c>
      <c r="CF46" s="192" t="str">
        <f t="shared" si="11"/>
        <v/>
      </c>
      <c r="CG46" s="448" t="str">
        <f t="shared" si="12"/>
        <v/>
      </c>
      <c r="CH46" s="192" t="str">
        <f t="shared" si="13"/>
        <v/>
      </c>
      <c r="CI46" s="448" t="str">
        <f t="shared" si="14"/>
        <v/>
      </c>
      <c r="CJ46" s="446" t="str">
        <f t="shared" si="15"/>
        <v/>
      </c>
      <c r="CK46" s="386" t="str">
        <f t="shared" si="16"/>
        <v/>
      </c>
      <c r="CL46" s="387" t="str">
        <f t="shared" si="17"/>
        <v/>
      </c>
      <c r="CM46" s="387" t="str">
        <f t="shared" si="18"/>
        <v/>
      </c>
      <c r="CN46" s="430" t="str">
        <f t="shared" si="43"/>
        <v/>
      </c>
      <c r="CO46" s="229" t="str">
        <f t="shared" si="19"/>
        <v/>
      </c>
      <c r="CP46" s="229" t="str">
        <f t="shared" si="48"/>
        <v/>
      </c>
      <c r="CQ46" s="230" t="str">
        <f t="shared" si="21"/>
        <v/>
      </c>
      <c r="CR46" s="229" t="str">
        <f t="shared" si="51"/>
        <v/>
      </c>
      <c r="CS46" s="230" t="str">
        <f t="shared" si="49"/>
        <v/>
      </c>
      <c r="CT46" s="428" t="str">
        <f t="shared" si="50"/>
        <v/>
      </c>
      <c r="CU46" s="115"/>
      <c r="CV46" s="115"/>
      <c r="CW46" s="115"/>
      <c r="CX46" s="115"/>
      <c r="CY46" s="115"/>
      <c r="CZ46" s="115"/>
      <c r="DA46" s="115"/>
      <c r="DB46" s="115"/>
      <c r="DC46" s="115"/>
      <c r="DD46" s="115"/>
      <c r="DE46" s="115"/>
      <c r="DF46" s="115"/>
      <c r="DG46" s="125"/>
    </row>
    <row r="47" spans="2:111" ht="17.100000000000001" customHeight="1">
      <c r="B47" s="434">
        <v>17</v>
      </c>
      <c r="C47" s="904"/>
      <c r="D47" s="905"/>
      <c r="E47" s="905"/>
      <c r="F47" s="906"/>
      <c r="G47" s="907"/>
      <c r="H47" s="908"/>
      <c r="I47" s="909"/>
      <c r="J47" s="910"/>
      <c r="K47" s="911"/>
      <c r="L47" s="912"/>
      <c r="M47" s="912"/>
      <c r="N47" s="913"/>
      <c r="O47" s="14" t="s">
        <v>3</v>
      </c>
      <c r="P47" s="144" t="s">
        <v>3</v>
      </c>
      <c r="Q47" s="144" t="s">
        <v>5</v>
      </c>
      <c r="R47" s="79" t="s">
        <v>3</v>
      </c>
      <c r="S47" s="914"/>
      <c r="T47" s="915"/>
      <c r="U47" s="916"/>
      <c r="V47" s="14" t="s">
        <v>3</v>
      </c>
      <c r="W47" s="144" t="s">
        <v>3</v>
      </c>
      <c r="X47" s="144" t="s">
        <v>3</v>
      </c>
      <c r="Y47" s="79" t="s">
        <v>3</v>
      </c>
      <c r="Z47" s="914"/>
      <c r="AA47" s="915"/>
      <c r="AB47" s="916"/>
      <c r="AC47" s="14" t="s">
        <v>3</v>
      </c>
      <c r="AD47" s="16" t="s">
        <v>3</v>
      </c>
      <c r="AE47" s="16" t="s">
        <v>3</v>
      </c>
      <c r="AF47" s="16" t="s">
        <v>3</v>
      </c>
      <c r="AG47" s="16" t="s">
        <v>3</v>
      </c>
      <c r="AH47" s="79" t="s">
        <v>3</v>
      </c>
      <c r="AI47" s="167"/>
      <c r="AJ47" s="79" t="s">
        <v>3</v>
      </c>
      <c r="AK47" s="169"/>
      <c r="AL47" s="14" t="s">
        <v>3</v>
      </c>
      <c r="AM47" s="79" t="s">
        <v>3</v>
      </c>
      <c r="AN47" s="917"/>
      <c r="AO47" s="918"/>
      <c r="AP47" s="918"/>
      <c r="AQ47" s="919"/>
      <c r="AR47" s="456" t="str">
        <f t="shared" si="45"/>
        <v/>
      </c>
      <c r="AS47" s="14" t="s">
        <v>3</v>
      </c>
      <c r="AT47" s="16" t="s">
        <v>3</v>
      </c>
      <c r="AU47" s="153" t="s">
        <v>3</v>
      </c>
      <c r="AV47" s="158" t="s">
        <v>3</v>
      </c>
      <c r="AW47" s="79" t="s">
        <v>3</v>
      </c>
      <c r="AX47" s="79" t="s">
        <v>3</v>
      </c>
      <c r="AY47" s="153" t="s">
        <v>3</v>
      </c>
      <c r="AZ47" s="231"/>
      <c r="BA47" s="437" t="str">
        <f>IF($F$12="","",IF($AZ47="","",HLOOKUP($F$12,別紙mast!$D$4:$K$7,3,FALSE)))</f>
        <v/>
      </c>
      <c r="BB47" s="232" t="str">
        <f t="shared" si="25"/>
        <v/>
      </c>
      <c r="BC47" s="232" t="str">
        <f>IF($F$12="","",IF($AZ47="","",HLOOKUP($F$12,別紙mast!$D$9:$K$11,3,FALSE)))</f>
        <v/>
      </c>
      <c r="BD47" s="171" t="str">
        <f t="shared" si="26"/>
        <v/>
      </c>
      <c r="BE47" s="239"/>
      <c r="BF47" s="902" t="str">
        <f>IF($F$12="","",IF($BE47="","",HLOOKUP($F$12,別紙mast!$D$4:$K$7,4,FALSE)))</f>
        <v/>
      </c>
      <c r="BG47" s="903"/>
      <c r="BH47" s="233" t="str">
        <f t="shared" si="27"/>
        <v/>
      </c>
      <c r="BI47" s="235"/>
      <c r="BJ47" s="236"/>
      <c r="BK47" s="236"/>
      <c r="BL47" s="237"/>
      <c r="BM47" s="238"/>
      <c r="BN47" s="453"/>
      <c r="BO47" s="442" t="str">
        <f t="shared" si="28"/>
        <v/>
      </c>
      <c r="BP47" s="433" t="str">
        <f t="shared" si="0"/>
        <v/>
      </c>
      <c r="BQ47" s="445" t="str">
        <f t="shared" si="46"/>
        <v/>
      </c>
      <c r="BR47" s="433" t="str">
        <f t="shared" si="2"/>
        <v/>
      </c>
      <c r="BS47" s="444" t="str">
        <f t="shared" si="3"/>
        <v/>
      </c>
      <c r="BT47" s="432" t="str">
        <f t="shared" si="47"/>
        <v/>
      </c>
      <c r="BU47" s="441" t="str">
        <f t="shared" si="31"/>
        <v/>
      </c>
      <c r="BV47" s="457" t="str">
        <f t="shared" si="32"/>
        <v/>
      </c>
      <c r="BW47" s="215"/>
      <c r="BX47" s="222" t="str">
        <f t="shared" si="5"/>
        <v/>
      </c>
      <c r="BY47" s="222" t="str">
        <f t="shared" si="6"/>
        <v/>
      </c>
      <c r="BZ47" s="222" t="str">
        <f t="shared" si="7"/>
        <v/>
      </c>
      <c r="CA47" s="222" t="str">
        <f t="shared" si="8"/>
        <v/>
      </c>
      <c r="CB47" s="222" t="s">
        <v>468</v>
      </c>
      <c r="CC47" s="115"/>
      <c r="CD47" s="193" t="str">
        <f t="shared" si="9"/>
        <v/>
      </c>
      <c r="CE47" s="192" t="str">
        <f t="shared" si="10"/>
        <v/>
      </c>
      <c r="CF47" s="192" t="str">
        <f t="shared" si="11"/>
        <v/>
      </c>
      <c r="CG47" s="448" t="str">
        <f t="shared" si="12"/>
        <v/>
      </c>
      <c r="CH47" s="192" t="str">
        <f t="shared" si="13"/>
        <v/>
      </c>
      <c r="CI47" s="448" t="str">
        <f t="shared" si="14"/>
        <v/>
      </c>
      <c r="CJ47" s="446" t="str">
        <f t="shared" si="15"/>
        <v/>
      </c>
      <c r="CK47" s="386" t="str">
        <f t="shared" si="16"/>
        <v/>
      </c>
      <c r="CL47" s="387" t="str">
        <f t="shared" si="17"/>
        <v/>
      </c>
      <c r="CM47" s="387" t="str">
        <f t="shared" si="18"/>
        <v/>
      </c>
      <c r="CN47" s="430" t="str">
        <f t="shared" si="43"/>
        <v/>
      </c>
      <c r="CO47" s="229" t="str">
        <f t="shared" si="19"/>
        <v/>
      </c>
      <c r="CP47" s="229" t="str">
        <f t="shared" si="48"/>
        <v/>
      </c>
      <c r="CQ47" s="230" t="str">
        <f t="shared" si="21"/>
        <v/>
      </c>
      <c r="CR47" s="229" t="str">
        <f t="shared" si="51"/>
        <v/>
      </c>
      <c r="CS47" s="230" t="str">
        <f t="shared" si="49"/>
        <v/>
      </c>
      <c r="CT47" s="428" t="str">
        <f t="shared" si="50"/>
        <v/>
      </c>
      <c r="CU47" s="115"/>
      <c r="CV47" s="115"/>
      <c r="CW47" s="115"/>
      <c r="CX47" s="115"/>
      <c r="CY47" s="115"/>
      <c r="CZ47" s="115"/>
      <c r="DA47" s="115"/>
      <c r="DB47" s="115"/>
      <c r="DC47" s="115"/>
      <c r="DD47" s="115"/>
      <c r="DE47" s="115"/>
      <c r="DF47" s="115"/>
      <c r="DG47" s="125"/>
    </row>
    <row r="48" spans="2:111" ht="17.100000000000001" customHeight="1">
      <c r="B48" s="434">
        <v>18</v>
      </c>
      <c r="C48" s="904"/>
      <c r="D48" s="905"/>
      <c r="E48" s="905"/>
      <c r="F48" s="906"/>
      <c r="G48" s="907"/>
      <c r="H48" s="908"/>
      <c r="I48" s="909"/>
      <c r="J48" s="910"/>
      <c r="K48" s="911"/>
      <c r="L48" s="912"/>
      <c r="M48" s="912"/>
      <c r="N48" s="913"/>
      <c r="O48" s="14" t="s">
        <v>3</v>
      </c>
      <c r="P48" s="144" t="s">
        <v>3</v>
      </c>
      <c r="Q48" s="144" t="s">
        <v>3</v>
      </c>
      <c r="R48" s="79" t="s">
        <v>3</v>
      </c>
      <c r="S48" s="914"/>
      <c r="T48" s="915"/>
      <c r="U48" s="916"/>
      <c r="V48" s="14" t="s">
        <v>3</v>
      </c>
      <c r="W48" s="144" t="s">
        <v>3</v>
      </c>
      <c r="X48" s="144" t="s">
        <v>3</v>
      </c>
      <c r="Y48" s="79" t="s">
        <v>3</v>
      </c>
      <c r="Z48" s="914"/>
      <c r="AA48" s="915"/>
      <c r="AB48" s="916"/>
      <c r="AC48" s="14" t="s">
        <v>3</v>
      </c>
      <c r="AD48" s="16" t="s">
        <v>3</v>
      </c>
      <c r="AE48" s="16" t="s">
        <v>3</v>
      </c>
      <c r="AF48" s="16" t="s">
        <v>3</v>
      </c>
      <c r="AG48" s="16" t="s">
        <v>3</v>
      </c>
      <c r="AH48" s="79" t="s">
        <v>3</v>
      </c>
      <c r="AI48" s="167"/>
      <c r="AJ48" s="79" t="s">
        <v>3</v>
      </c>
      <c r="AK48" s="169"/>
      <c r="AL48" s="14" t="s">
        <v>3</v>
      </c>
      <c r="AM48" s="79" t="s">
        <v>3</v>
      </c>
      <c r="AN48" s="917"/>
      <c r="AO48" s="918"/>
      <c r="AP48" s="918"/>
      <c r="AQ48" s="919"/>
      <c r="AR48" s="456" t="str">
        <f t="shared" si="45"/>
        <v/>
      </c>
      <c r="AS48" s="14" t="s">
        <v>3</v>
      </c>
      <c r="AT48" s="16" t="s">
        <v>3</v>
      </c>
      <c r="AU48" s="153" t="s">
        <v>3</v>
      </c>
      <c r="AV48" s="158" t="s">
        <v>3</v>
      </c>
      <c r="AW48" s="79" t="s">
        <v>3</v>
      </c>
      <c r="AX48" s="79" t="s">
        <v>3</v>
      </c>
      <c r="AY48" s="153" t="s">
        <v>3</v>
      </c>
      <c r="AZ48" s="231"/>
      <c r="BA48" s="437" t="str">
        <f>IF($F$12="","",IF($AZ48="","",HLOOKUP($F$12,別紙mast!$D$4:$K$7,3,FALSE)))</f>
        <v/>
      </c>
      <c r="BB48" s="232" t="str">
        <f t="shared" si="25"/>
        <v/>
      </c>
      <c r="BC48" s="232" t="str">
        <f>IF($F$12="","",IF($AZ48="","",HLOOKUP($F$12,別紙mast!$D$9:$K$11,3,FALSE)))</f>
        <v/>
      </c>
      <c r="BD48" s="171" t="str">
        <f t="shared" si="26"/>
        <v/>
      </c>
      <c r="BE48" s="239"/>
      <c r="BF48" s="902" t="str">
        <f>IF($F$12="","",IF($BE48="","",HLOOKUP($F$12,別紙mast!$D$4:$K$7,4,FALSE)))</f>
        <v/>
      </c>
      <c r="BG48" s="903"/>
      <c r="BH48" s="233" t="str">
        <f t="shared" si="27"/>
        <v/>
      </c>
      <c r="BI48" s="235"/>
      <c r="BJ48" s="236"/>
      <c r="BK48" s="236"/>
      <c r="BL48" s="237"/>
      <c r="BM48" s="238"/>
      <c r="BN48" s="453"/>
      <c r="BO48" s="442" t="str">
        <f t="shared" si="28"/>
        <v/>
      </c>
      <c r="BP48" s="433" t="str">
        <f t="shared" si="0"/>
        <v/>
      </c>
      <c r="BQ48" s="445" t="str">
        <f t="shared" si="46"/>
        <v/>
      </c>
      <c r="BR48" s="433" t="str">
        <f t="shared" si="2"/>
        <v/>
      </c>
      <c r="BS48" s="444" t="str">
        <f t="shared" si="3"/>
        <v/>
      </c>
      <c r="BT48" s="432" t="str">
        <f t="shared" si="47"/>
        <v/>
      </c>
      <c r="BU48" s="441" t="str">
        <f t="shared" si="31"/>
        <v/>
      </c>
      <c r="BV48" s="457" t="str">
        <f t="shared" si="32"/>
        <v/>
      </c>
      <c r="BW48" s="215"/>
      <c r="BX48" s="222" t="str">
        <f t="shared" si="5"/>
        <v/>
      </c>
      <c r="BY48" s="222" t="str">
        <f t="shared" si="6"/>
        <v/>
      </c>
      <c r="BZ48" s="222" t="str">
        <f t="shared" si="7"/>
        <v/>
      </c>
      <c r="CA48" s="222" t="str">
        <f t="shared" si="8"/>
        <v/>
      </c>
      <c r="CB48" s="222" t="s">
        <v>468</v>
      </c>
      <c r="CC48" s="115"/>
      <c r="CD48" s="193" t="str">
        <f t="shared" si="9"/>
        <v/>
      </c>
      <c r="CE48" s="192" t="str">
        <f t="shared" si="10"/>
        <v/>
      </c>
      <c r="CF48" s="192" t="str">
        <f t="shared" si="11"/>
        <v/>
      </c>
      <c r="CG48" s="448" t="str">
        <f t="shared" si="12"/>
        <v/>
      </c>
      <c r="CH48" s="192" t="str">
        <f t="shared" si="13"/>
        <v/>
      </c>
      <c r="CI48" s="448" t="str">
        <f t="shared" si="14"/>
        <v/>
      </c>
      <c r="CJ48" s="446" t="str">
        <f t="shared" si="15"/>
        <v/>
      </c>
      <c r="CK48" s="386" t="str">
        <f t="shared" si="16"/>
        <v/>
      </c>
      <c r="CL48" s="387" t="str">
        <f t="shared" si="17"/>
        <v/>
      </c>
      <c r="CM48" s="387" t="str">
        <f t="shared" si="18"/>
        <v/>
      </c>
      <c r="CN48" s="430" t="str">
        <f t="shared" si="43"/>
        <v/>
      </c>
      <c r="CO48" s="229" t="str">
        <f t="shared" si="19"/>
        <v/>
      </c>
      <c r="CP48" s="229" t="str">
        <f t="shared" si="48"/>
        <v/>
      </c>
      <c r="CQ48" s="230" t="str">
        <f t="shared" si="21"/>
        <v/>
      </c>
      <c r="CR48" s="229" t="str">
        <f t="shared" si="51"/>
        <v/>
      </c>
      <c r="CS48" s="230" t="str">
        <f t="shared" si="49"/>
        <v/>
      </c>
      <c r="CT48" s="428" t="str">
        <f t="shared" si="50"/>
        <v/>
      </c>
      <c r="CU48" s="115"/>
      <c r="CV48" s="115"/>
      <c r="CW48" s="115"/>
      <c r="CX48" s="115"/>
      <c r="CY48" s="115"/>
      <c r="CZ48" s="115"/>
      <c r="DA48" s="115"/>
      <c r="DB48" s="115"/>
      <c r="DC48" s="115"/>
      <c r="DD48" s="115"/>
      <c r="DE48" s="115"/>
      <c r="DF48" s="115"/>
      <c r="DG48" s="125"/>
    </row>
    <row r="49" spans="2:111" ht="17.100000000000001" customHeight="1">
      <c r="B49" s="434">
        <v>19</v>
      </c>
      <c r="C49" s="904"/>
      <c r="D49" s="905"/>
      <c r="E49" s="905"/>
      <c r="F49" s="906"/>
      <c r="G49" s="907"/>
      <c r="H49" s="908"/>
      <c r="I49" s="909"/>
      <c r="J49" s="910"/>
      <c r="K49" s="911"/>
      <c r="L49" s="912"/>
      <c r="M49" s="912"/>
      <c r="N49" s="913"/>
      <c r="O49" s="14" t="s">
        <v>3</v>
      </c>
      <c r="P49" s="144" t="s">
        <v>3</v>
      </c>
      <c r="Q49" s="144" t="s">
        <v>3</v>
      </c>
      <c r="R49" s="79" t="s">
        <v>3</v>
      </c>
      <c r="S49" s="914"/>
      <c r="T49" s="915"/>
      <c r="U49" s="916"/>
      <c r="V49" s="14" t="s">
        <v>3</v>
      </c>
      <c r="W49" s="144" t="s">
        <v>3</v>
      </c>
      <c r="X49" s="144" t="s">
        <v>3</v>
      </c>
      <c r="Y49" s="79" t="s">
        <v>3</v>
      </c>
      <c r="Z49" s="914"/>
      <c r="AA49" s="915"/>
      <c r="AB49" s="916"/>
      <c r="AC49" s="14" t="s">
        <v>3</v>
      </c>
      <c r="AD49" s="16" t="s">
        <v>3</v>
      </c>
      <c r="AE49" s="16" t="s">
        <v>3</v>
      </c>
      <c r="AF49" s="16" t="s">
        <v>3</v>
      </c>
      <c r="AG49" s="16" t="s">
        <v>3</v>
      </c>
      <c r="AH49" s="79" t="s">
        <v>3</v>
      </c>
      <c r="AI49" s="167"/>
      <c r="AJ49" s="79" t="s">
        <v>3</v>
      </c>
      <c r="AK49" s="169"/>
      <c r="AL49" s="14" t="s">
        <v>3</v>
      </c>
      <c r="AM49" s="79" t="s">
        <v>3</v>
      </c>
      <c r="AN49" s="917"/>
      <c r="AO49" s="918"/>
      <c r="AP49" s="918"/>
      <c r="AQ49" s="919"/>
      <c r="AR49" s="456" t="str">
        <f t="shared" si="45"/>
        <v/>
      </c>
      <c r="AS49" s="14" t="s">
        <v>3</v>
      </c>
      <c r="AT49" s="16" t="s">
        <v>3</v>
      </c>
      <c r="AU49" s="153" t="s">
        <v>3</v>
      </c>
      <c r="AV49" s="158" t="s">
        <v>3</v>
      </c>
      <c r="AW49" s="79" t="s">
        <v>3</v>
      </c>
      <c r="AX49" s="79" t="s">
        <v>3</v>
      </c>
      <c r="AY49" s="153" t="s">
        <v>3</v>
      </c>
      <c r="AZ49" s="231"/>
      <c r="BA49" s="437" t="str">
        <f>IF($F$12="","",IF($AZ49="","",HLOOKUP($F$12,別紙mast!$D$4:$K$7,3,FALSE)))</f>
        <v/>
      </c>
      <c r="BB49" s="232" t="str">
        <f t="shared" si="25"/>
        <v/>
      </c>
      <c r="BC49" s="232" t="str">
        <f>IF($F$12="","",IF($AZ49="","",HLOOKUP($F$12,別紙mast!$D$9:$K$11,3,FALSE)))</f>
        <v/>
      </c>
      <c r="BD49" s="171" t="str">
        <f t="shared" si="26"/>
        <v/>
      </c>
      <c r="BE49" s="239"/>
      <c r="BF49" s="902" t="str">
        <f>IF($F$12="","",IF($BE49="","",HLOOKUP($F$12,別紙mast!$D$4:$K$7,4,FALSE)))</f>
        <v/>
      </c>
      <c r="BG49" s="903"/>
      <c r="BH49" s="233" t="str">
        <f t="shared" si="27"/>
        <v/>
      </c>
      <c r="BI49" s="235"/>
      <c r="BJ49" s="236"/>
      <c r="BK49" s="236"/>
      <c r="BL49" s="237"/>
      <c r="BM49" s="238"/>
      <c r="BN49" s="453"/>
      <c r="BO49" s="442" t="str">
        <f t="shared" si="28"/>
        <v/>
      </c>
      <c r="BP49" s="433" t="str">
        <f t="shared" si="0"/>
        <v/>
      </c>
      <c r="BQ49" s="445" t="str">
        <f t="shared" si="46"/>
        <v/>
      </c>
      <c r="BR49" s="433" t="str">
        <f t="shared" si="2"/>
        <v/>
      </c>
      <c r="BS49" s="444" t="str">
        <f t="shared" si="3"/>
        <v/>
      </c>
      <c r="BT49" s="432" t="str">
        <f t="shared" si="47"/>
        <v/>
      </c>
      <c r="BU49" s="441" t="str">
        <f t="shared" si="31"/>
        <v/>
      </c>
      <c r="BV49" s="457" t="str">
        <f t="shared" si="32"/>
        <v/>
      </c>
      <c r="BW49" s="215"/>
      <c r="BX49" s="222" t="str">
        <f t="shared" si="5"/>
        <v/>
      </c>
      <c r="BY49" s="222" t="str">
        <f t="shared" si="6"/>
        <v/>
      </c>
      <c r="BZ49" s="222" t="str">
        <f t="shared" si="7"/>
        <v/>
      </c>
      <c r="CA49" s="222" t="str">
        <f t="shared" si="8"/>
        <v/>
      </c>
      <c r="CB49" s="222" t="s">
        <v>468</v>
      </c>
      <c r="CC49" s="115"/>
      <c r="CD49" s="193" t="str">
        <f t="shared" si="9"/>
        <v/>
      </c>
      <c r="CE49" s="192" t="str">
        <f t="shared" si="10"/>
        <v/>
      </c>
      <c r="CF49" s="192" t="str">
        <f t="shared" si="11"/>
        <v/>
      </c>
      <c r="CG49" s="448" t="str">
        <f t="shared" si="12"/>
        <v/>
      </c>
      <c r="CH49" s="192" t="str">
        <f t="shared" si="13"/>
        <v/>
      </c>
      <c r="CI49" s="448" t="str">
        <f t="shared" si="14"/>
        <v/>
      </c>
      <c r="CJ49" s="446" t="str">
        <f t="shared" si="15"/>
        <v/>
      </c>
      <c r="CK49" s="386" t="str">
        <f t="shared" si="16"/>
        <v/>
      </c>
      <c r="CL49" s="387" t="str">
        <f t="shared" si="17"/>
        <v/>
      </c>
      <c r="CM49" s="387" t="str">
        <f t="shared" si="18"/>
        <v/>
      </c>
      <c r="CN49" s="430" t="str">
        <f t="shared" si="43"/>
        <v/>
      </c>
      <c r="CO49" s="229" t="str">
        <f t="shared" si="19"/>
        <v/>
      </c>
      <c r="CP49" s="229" t="str">
        <f t="shared" si="48"/>
        <v/>
      </c>
      <c r="CQ49" s="230" t="str">
        <f t="shared" si="21"/>
        <v/>
      </c>
      <c r="CR49" s="229" t="str">
        <f t="shared" si="51"/>
        <v/>
      </c>
      <c r="CS49" s="230" t="str">
        <f t="shared" si="49"/>
        <v/>
      </c>
      <c r="CT49" s="428" t="str">
        <f t="shared" si="50"/>
        <v/>
      </c>
      <c r="CU49" s="115"/>
      <c r="CV49" s="115"/>
      <c r="CW49" s="115"/>
      <c r="CX49" s="115"/>
      <c r="CY49" s="115"/>
      <c r="CZ49" s="115"/>
      <c r="DA49" s="115"/>
      <c r="DB49" s="115"/>
      <c r="DC49" s="115"/>
      <c r="DD49" s="115"/>
      <c r="DE49" s="115"/>
      <c r="DF49" s="115"/>
      <c r="DG49" s="125"/>
    </row>
    <row r="50" spans="2:111" ht="17.100000000000001" customHeight="1">
      <c r="B50" s="434">
        <v>20</v>
      </c>
      <c r="C50" s="904"/>
      <c r="D50" s="905"/>
      <c r="E50" s="905"/>
      <c r="F50" s="906"/>
      <c r="G50" s="907"/>
      <c r="H50" s="908"/>
      <c r="I50" s="909"/>
      <c r="J50" s="910"/>
      <c r="K50" s="911"/>
      <c r="L50" s="912"/>
      <c r="M50" s="912"/>
      <c r="N50" s="913"/>
      <c r="O50" s="14" t="s">
        <v>3</v>
      </c>
      <c r="P50" s="144" t="s">
        <v>3</v>
      </c>
      <c r="Q50" s="144" t="s">
        <v>3</v>
      </c>
      <c r="R50" s="79" t="s">
        <v>3</v>
      </c>
      <c r="S50" s="914"/>
      <c r="T50" s="915"/>
      <c r="U50" s="916"/>
      <c r="V50" s="14" t="s">
        <v>3</v>
      </c>
      <c r="W50" s="144" t="s">
        <v>3</v>
      </c>
      <c r="X50" s="144" t="s">
        <v>3</v>
      </c>
      <c r="Y50" s="79" t="s">
        <v>3</v>
      </c>
      <c r="Z50" s="914"/>
      <c r="AA50" s="915"/>
      <c r="AB50" s="916"/>
      <c r="AC50" s="14" t="s">
        <v>3</v>
      </c>
      <c r="AD50" s="16" t="s">
        <v>3</v>
      </c>
      <c r="AE50" s="16" t="s">
        <v>3</v>
      </c>
      <c r="AF50" s="16" t="s">
        <v>3</v>
      </c>
      <c r="AG50" s="16" t="s">
        <v>3</v>
      </c>
      <c r="AH50" s="79" t="s">
        <v>3</v>
      </c>
      <c r="AI50" s="167"/>
      <c r="AJ50" s="79" t="s">
        <v>3</v>
      </c>
      <c r="AK50" s="169"/>
      <c r="AL50" s="14" t="s">
        <v>3</v>
      </c>
      <c r="AM50" s="79" t="s">
        <v>3</v>
      </c>
      <c r="AN50" s="917"/>
      <c r="AO50" s="918"/>
      <c r="AP50" s="918"/>
      <c r="AQ50" s="919"/>
      <c r="AR50" s="456" t="str">
        <f t="shared" si="45"/>
        <v/>
      </c>
      <c r="AS50" s="14" t="s">
        <v>3</v>
      </c>
      <c r="AT50" s="16" t="s">
        <v>3</v>
      </c>
      <c r="AU50" s="153" t="s">
        <v>3</v>
      </c>
      <c r="AV50" s="158" t="s">
        <v>3</v>
      </c>
      <c r="AW50" s="79" t="s">
        <v>3</v>
      </c>
      <c r="AX50" s="79" t="s">
        <v>3</v>
      </c>
      <c r="AY50" s="153" t="s">
        <v>3</v>
      </c>
      <c r="AZ50" s="231"/>
      <c r="BA50" s="437" t="str">
        <f>IF($F$12="","",IF($AZ50="","",HLOOKUP($F$12,別紙mast!$D$4:$K$7,3,FALSE)))</f>
        <v/>
      </c>
      <c r="BB50" s="232" t="str">
        <f t="shared" si="25"/>
        <v/>
      </c>
      <c r="BC50" s="232" t="str">
        <f>IF($F$12="","",IF($AZ50="","",HLOOKUP($F$12,別紙mast!$D$9:$K$11,3,FALSE)))</f>
        <v/>
      </c>
      <c r="BD50" s="171" t="str">
        <f t="shared" si="26"/>
        <v/>
      </c>
      <c r="BE50" s="239"/>
      <c r="BF50" s="902" t="str">
        <f>IF($F$12="","",IF($BE50="","",HLOOKUP($F$12,別紙mast!$D$4:$K$7,4,FALSE)))</f>
        <v/>
      </c>
      <c r="BG50" s="903"/>
      <c r="BH50" s="233" t="str">
        <f t="shared" si="27"/>
        <v/>
      </c>
      <c r="BI50" s="235"/>
      <c r="BJ50" s="236"/>
      <c r="BK50" s="236"/>
      <c r="BL50" s="237"/>
      <c r="BM50" s="238"/>
      <c r="BN50" s="453"/>
      <c r="BO50" s="442" t="str">
        <f t="shared" si="28"/>
        <v/>
      </c>
      <c r="BP50" s="433" t="str">
        <f t="shared" si="0"/>
        <v/>
      </c>
      <c r="BQ50" s="445" t="str">
        <f t="shared" si="46"/>
        <v/>
      </c>
      <c r="BR50" s="433" t="str">
        <f t="shared" si="2"/>
        <v/>
      </c>
      <c r="BS50" s="444" t="str">
        <f t="shared" si="3"/>
        <v/>
      </c>
      <c r="BT50" s="432" t="str">
        <f t="shared" si="47"/>
        <v/>
      </c>
      <c r="BU50" s="441" t="str">
        <f t="shared" si="31"/>
        <v/>
      </c>
      <c r="BV50" s="457" t="str">
        <f t="shared" si="32"/>
        <v/>
      </c>
      <c r="BW50" s="215"/>
      <c r="BX50" s="222" t="str">
        <f t="shared" si="5"/>
        <v/>
      </c>
      <c r="BY50" s="222" t="str">
        <f t="shared" si="6"/>
        <v/>
      </c>
      <c r="BZ50" s="222" t="str">
        <f t="shared" si="7"/>
        <v/>
      </c>
      <c r="CA50" s="222" t="str">
        <f t="shared" si="8"/>
        <v/>
      </c>
      <c r="CB50" s="222" t="s">
        <v>468</v>
      </c>
      <c r="CC50" s="115"/>
      <c r="CD50" s="193" t="str">
        <f t="shared" si="9"/>
        <v/>
      </c>
      <c r="CE50" s="192" t="str">
        <f t="shared" si="10"/>
        <v/>
      </c>
      <c r="CF50" s="192" t="str">
        <f t="shared" si="11"/>
        <v/>
      </c>
      <c r="CG50" s="448" t="str">
        <f t="shared" si="12"/>
        <v/>
      </c>
      <c r="CH50" s="192" t="str">
        <f t="shared" si="13"/>
        <v/>
      </c>
      <c r="CI50" s="448" t="str">
        <f t="shared" si="14"/>
        <v/>
      </c>
      <c r="CJ50" s="446" t="str">
        <f t="shared" si="15"/>
        <v/>
      </c>
      <c r="CK50" s="386" t="str">
        <f t="shared" si="16"/>
        <v/>
      </c>
      <c r="CL50" s="387" t="str">
        <f t="shared" si="17"/>
        <v/>
      </c>
      <c r="CM50" s="387" t="str">
        <f t="shared" si="18"/>
        <v/>
      </c>
      <c r="CN50" s="430" t="str">
        <f t="shared" si="43"/>
        <v/>
      </c>
      <c r="CO50" s="229" t="str">
        <f t="shared" si="19"/>
        <v/>
      </c>
      <c r="CP50" s="229" t="str">
        <f t="shared" si="48"/>
        <v/>
      </c>
      <c r="CQ50" s="230" t="str">
        <f t="shared" si="21"/>
        <v/>
      </c>
      <c r="CR50" s="229" t="str">
        <f t="shared" si="51"/>
        <v/>
      </c>
      <c r="CS50" s="230" t="str">
        <f t="shared" si="49"/>
        <v/>
      </c>
      <c r="CT50" s="428" t="str">
        <f t="shared" si="50"/>
        <v/>
      </c>
      <c r="CU50" s="115"/>
      <c r="CV50" s="115"/>
      <c r="CW50" s="115"/>
      <c r="CX50" s="115"/>
      <c r="CY50" s="115"/>
      <c r="CZ50" s="115"/>
      <c r="DA50" s="115"/>
      <c r="DB50" s="115"/>
      <c r="DC50" s="115"/>
      <c r="DD50" s="115"/>
      <c r="DE50" s="115"/>
      <c r="DF50" s="115"/>
      <c r="DG50" s="125"/>
    </row>
    <row r="51" spans="2:111" ht="17.100000000000001" customHeight="1">
      <c r="B51" s="435">
        <v>21</v>
      </c>
      <c r="C51" s="904"/>
      <c r="D51" s="905"/>
      <c r="E51" s="905"/>
      <c r="F51" s="906"/>
      <c r="G51" s="907"/>
      <c r="H51" s="908"/>
      <c r="I51" s="909"/>
      <c r="J51" s="910"/>
      <c r="K51" s="911"/>
      <c r="L51" s="912"/>
      <c r="M51" s="912"/>
      <c r="N51" s="913"/>
      <c r="O51" s="14" t="s">
        <v>3</v>
      </c>
      <c r="P51" s="144" t="s">
        <v>3</v>
      </c>
      <c r="Q51" s="144" t="s">
        <v>3</v>
      </c>
      <c r="R51" s="79" t="s">
        <v>3</v>
      </c>
      <c r="S51" s="914"/>
      <c r="T51" s="915"/>
      <c r="U51" s="916"/>
      <c r="V51" s="14" t="s">
        <v>3</v>
      </c>
      <c r="W51" s="144" t="s">
        <v>3</v>
      </c>
      <c r="X51" s="144" t="s">
        <v>3</v>
      </c>
      <c r="Y51" s="79" t="s">
        <v>3</v>
      </c>
      <c r="Z51" s="914"/>
      <c r="AA51" s="915"/>
      <c r="AB51" s="916"/>
      <c r="AC51" s="19" t="s">
        <v>3</v>
      </c>
      <c r="AD51" s="21" t="s">
        <v>3</v>
      </c>
      <c r="AE51" s="21" t="s">
        <v>3</v>
      </c>
      <c r="AF51" s="21" t="s">
        <v>3</v>
      </c>
      <c r="AG51" s="21" t="s">
        <v>3</v>
      </c>
      <c r="AH51" s="124" t="s">
        <v>3</v>
      </c>
      <c r="AI51" s="167"/>
      <c r="AJ51" s="124" t="s">
        <v>3</v>
      </c>
      <c r="AK51" s="169"/>
      <c r="AL51" s="19" t="s">
        <v>3</v>
      </c>
      <c r="AM51" s="124" t="s">
        <v>3</v>
      </c>
      <c r="AN51" s="917"/>
      <c r="AO51" s="918"/>
      <c r="AP51" s="918"/>
      <c r="AQ51" s="919"/>
      <c r="AR51" s="456" t="str">
        <f t="shared" si="45"/>
        <v/>
      </c>
      <c r="AS51" s="20" t="s">
        <v>3</v>
      </c>
      <c r="AT51" s="21" t="s">
        <v>3</v>
      </c>
      <c r="AU51" s="154" t="s">
        <v>3</v>
      </c>
      <c r="AV51" s="137" t="s">
        <v>3</v>
      </c>
      <c r="AW51" s="79" t="s">
        <v>3</v>
      </c>
      <c r="AX51" s="124" t="s">
        <v>3</v>
      </c>
      <c r="AY51" s="154" t="s">
        <v>3</v>
      </c>
      <c r="AZ51" s="231"/>
      <c r="BA51" s="437" t="str">
        <f>IF($F$12="","",IF($AZ51="","",HLOOKUP($F$12,別紙mast!$D$4:$K$7,3,FALSE)))</f>
        <v/>
      </c>
      <c r="BB51" s="232" t="str">
        <f t="shared" si="25"/>
        <v/>
      </c>
      <c r="BC51" s="232" t="str">
        <f>IF($F$12="","",IF($AZ51="","",HLOOKUP($F$12,別紙mast!$D$9:$K$11,3,FALSE)))</f>
        <v/>
      </c>
      <c r="BD51" s="171" t="str">
        <f t="shared" si="26"/>
        <v/>
      </c>
      <c r="BE51" s="239"/>
      <c r="BF51" s="902" t="str">
        <f>IF($F$12="","",IF($BE51="","",HLOOKUP($F$12,別紙mast!$D$4:$K$7,4,FALSE)))</f>
        <v/>
      </c>
      <c r="BG51" s="903"/>
      <c r="BH51" s="233" t="str">
        <f t="shared" si="27"/>
        <v/>
      </c>
      <c r="BI51" s="235"/>
      <c r="BJ51" s="236"/>
      <c r="BK51" s="236"/>
      <c r="BL51" s="237"/>
      <c r="BM51" s="238"/>
      <c r="BN51" s="453"/>
      <c r="BO51" s="442" t="str">
        <f t="shared" si="28"/>
        <v/>
      </c>
      <c r="BP51" s="433" t="str">
        <f t="shared" si="0"/>
        <v/>
      </c>
      <c r="BQ51" s="445" t="str">
        <f t="shared" si="46"/>
        <v/>
      </c>
      <c r="BR51" s="433" t="str">
        <f t="shared" si="2"/>
        <v/>
      </c>
      <c r="BS51" s="444" t="str">
        <f t="shared" si="3"/>
        <v/>
      </c>
      <c r="BT51" s="432" t="str">
        <f t="shared" si="47"/>
        <v/>
      </c>
      <c r="BU51" s="441" t="str">
        <f t="shared" si="31"/>
        <v/>
      </c>
      <c r="BV51" s="457" t="str">
        <f t="shared" si="32"/>
        <v/>
      </c>
      <c r="BW51" s="215"/>
      <c r="BX51" s="222" t="str">
        <f t="shared" si="5"/>
        <v/>
      </c>
      <c r="BY51" s="222" t="str">
        <f t="shared" si="6"/>
        <v/>
      </c>
      <c r="BZ51" s="222" t="str">
        <f t="shared" si="7"/>
        <v/>
      </c>
      <c r="CA51" s="222" t="str">
        <f t="shared" si="8"/>
        <v/>
      </c>
      <c r="CB51" s="222" t="s">
        <v>468</v>
      </c>
      <c r="CC51" s="115"/>
      <c r="CD51" s="193" t="str">
        <f t="shared" si="9"/>
        <v/>
      </c>
      <c r="CE51" s="192" t="str">
        <f t="shared" si="10"/>
        <v/>
      </c>
      <c r="CF51" s="192" t="str">
        <f t="shared" si="11"/>
        <v/>
      </c>
      <c r="CG51" s="448" t="str">
        <f t="shared" si="12"/>
        <v/>
      </c>
      <c r="CH51" s="192" t="str">
        <f t="shared" si="13"/>
        <v/>
      </c>
      <c r="CI51" s="448" t="str">
        <f t="shared" si="14"/>
        <v/>
      </c>
      <c r="CJ51" s="446" t="str">
        <f t="shared" si="15"/>
        <v/>
      </c>
      <c r="CK51" s="386" t="str">
        <f t="shared" si="16"/>
        <v/>
      </c>
      <c r="CL51" s="387" t="str">
        <f t="shared" si="17"/>
        <v/>
      </c>
      <c r="CM51" s="387" t="str">
        <f t="shared" si="18"/>
        <v/>
      </c>
      <c r="CN51" s="430" t="str">
        <f t="shared" si="43"/>
        <v/>
      </c>
      <c r="CO51" s="229" t="str">
        <f t="shared" si="19"/>
        <v/>
      </c>
      <c r="CP51" s="229" t="str">
        <f t="shared" si="48"/>
        <v/>
      </c>
      <c r="CQ51" s="230" t="str">
        <f t="shared" si="21"/>
        <v/>
      </c>
      <c r="CR51" s="229" t="str">
        <f t="shared" si="51"/>
        <v/>
      </c>
      <c r="CS51" s="230" t="str">
        <f t="shared" si="49"/>
        <v/>
      </c>
      <c r="CT51" s="428" t="str">
        <f t="shared" si="50"/>
        <v/>
      </c>
      <c r="CU51" s="115"/>
      <c r="CV51" s="115"/>
      <c r="CW51" s="115"/>
      <c r="CX51" s="115"/>
      <c r="CY51" s="115"/>
      <c r="CZ51" s="115"/>
      <c r="DA51" s="115"/>
      <c r="DB51" s="115"/>
      <c r="DC51" s="115"/>
      <c r="DD51" s="115"/>
      <c r="DE51" s="115"/>
      <c r="DF51" s="115"/>
      <c r="DG51" s="125"/>
    </row>
    <row r="52" spans="2:111" ht="17.100000000000001" customHeight="1">
      <c r="B52" s="434">
        <v>22</v>
      </c>
      <c r="C52" s="904"/>
      <c r="D52" s="905"/>
      <c r="E52" s="905"/>
      <c r="F52" s="906"/>
      <c r="G52" s="907"/>
      <c r="H52" s="908"/>
      <c r="I52" s="909"/>
      <c r="J52" s="910"/>
      <c r="K52" s="911"/>
      <c r="L52" s="912"/>
      <c r="M52" s="912"/>
      <c r="N52" s="913"/>
      <c r="O52" s="14" t="s">
        <v>3</v>
      </c>
      <c r="P52" s="144" t="s">
        <v>3</v>
      </c>
      <c r="Q52" s="144" t="s">
        <v>3</v>
      </c>
      <c r="R52" s="79" t="s">
        <v>3</v>
      </c>
      <c r="S52" s="914"/>
      <c r="T52" s="915"/>
      <c r="U52" s="916"/>
      <c r="V52" s="14" t="s">
        <v>3</v>
      </c>
      <c r="W52" s="144" t="s">
        <v>3</v>
      </c>
      <c r="X52" s="144" t="s">
        <v>3</v>
      </c>
      <c r="Y52" s="79" t="s">
        <v>3</v>
      </c>
      <c r="Z52" s="914"/>
      <c r="AA52" s="915"/>
      <c r="AB52" s="916"/>
      <c r="AC52" s="14" t="s">
        <v>3</v>
      </c>
      <c r="AD52" s="16" t="s">
        <v>3</v>
      </c>
      <c r="AE52" s="16" t="s">
        <v>3</v>
      </c>
      <c r="AF52" s="16" t="s">
        <v>3</v>
      </c>
      <c r="AG52" s="16" t="s">
        <v>3</v>
      </c>
      <c r="AH52" s="79" t="s">
        <v>3</v>
      </c>
      <c r="AI52" s="167"/>
      <c r="AJ52" s="79" t="s">
        <v>3</v>
      </c>
      <c r="AK52" s="169"/>
      <c r="AL52" s="14" t="s">
        <v>3</v>
      </c>
      <c r="AM52" s="79" t="s">
        <v>3</v>
      </c>
      <c r="AN52" s="917"/>
      <c r="AO52" s="918"/>
      <c r="AP52" s="918"/>
      <c r="AQ52" s="919"/>
      <c r="AR52" s="456" t="str">
        <f t="shared" si="45"/>
        <v/>
      </c>
      <c r="AS52" s="14" t="s">
        <v>3</v>
      </c>
      <c r="AT52" s="16" t="s">
        <v>3</v>
      </c>
      <c r="AU52" s="153" t="s">
        <v>3</v>
      </c>
      <c r="AV52" s="158" t="s">
        <v>3</v>
      </c>
      <c r="AW52" s="79" t="s">
        <v>3</v>
      </c>
      <c r="AX52" s="79" t="s">
        <v>3</v>
      </c>
      <c r="AY52" s="153" t="s">
        <v>3</v>
      </c>
      <c r="AZ52" s="231"/>
      <c r="BA52" s="437" t="str">
        <f>IF($F$12="","",IF($AZ52="","",HLOOKUP($F$12,別紙mast!$D$4:$K$7,3,FALSE)))</f>
        <v/>
      </c>
      <c r="BB52" s="232" t="str">
        <f t="shared" si="25"/>
        <v/>
      </c>
      <c r="BC52" s="232" t="str">
        <f>IF($F$12="","",IF($AZ52="","",HLOOKUP($F$12,別紙mast!$D$9:$K$11,3,FALSE)))</f>
        <v/>
      </c>
      <c r="BD52" s="171" t="str">
        <f t="shared" si="26"/>
        <v/>
      </c>
      <c r="BE52" s="239"/>
      <c r="BF52" s="902" t="str">
        <f>IF($F$12="","",IF($BE52="","",HLOOKUP($F$12,別紙mast!$D$4:$K$7,4,FALSE)))</f>
        <v/>
      </c>
      <c r="BG52" s="903"/>
      <c r="BH52" s="233" t="str">
        <f t="shared" si="27"/>
        <v/>
      </c>
      <c r="BI52" s="235"/>
      <c r="BJ52" s="236"/>
      <c r="BK52" s="236"/>
      <c r="BL52" s="237"/>
      <c r="BM52" s="238"/>
      <c r="BN52" s="453"/>
      <c r="BO52" s="442" t="str">
        <f t="shared" si="28"/>
        <v/>
      </c>
      <c r="BP52" s="433" t="str">
        <f t="shared" si="0"/>
        <v/>
      </c>
      <c r="BQ52" s="445" t="str">
        <f t="shared" si="46"/>
        <v/>
      </c>
      <c r="BR52" s="433" t="str">
        <f t="shared" si="2"/>
        <v/>
      </c>
      <c r="BS52" s="444" t="str">
        <f t="shared" si="3"/>
        <v/>
      </c>
      <c r="BT52" s="432" t="str">
        <f t="shared" si="47"/>
        <v/>
      </c>
      <c r="BU52" s="441" t="str">
        <f t="shared" si="31"/>
        <v/>
      </c>
      <c r="BV52" s="457" t="str">
        <f t="shared" si="32"/>
        <v/>
      </c>
      <c r="BW52" s="215"/>
      <c r="BX52" s="222" t="str">
        <f t="shared" si="5"/>
        <v/>
      </c>
      <c r="BY52" s="222" t="str">
        <f t="shared" si="6"/>
        <v/>
      </c>
      <c r="BZ52" s="222" t="str">
        <f t="shared" si="7"/>
        <v/>
      </c>
      <c r="CA52" s="222" t="str">
        <f t="shared" si="8"/>
        <v/>
      </c>
      <c r="CB52" s="222" t="s">
        <v>468</v>
      </c>
      <c r="CC52" s="115"/>
      <c r="CD52" s="193" t="str">
        <f t="shared" si="9"/>
        <v/>
      </c>
      <c r="CE52" s="192" t="str">
        <f t="shared" si="10"/>
        <v/>
      </c>
      <c r="CF52" s="192" t="str">
        <f t="shared" si="11"/>
        <v/>
      </c>
      <c r="CG52" s="448" t="str">
        <f t="shared" si="12"/>
        <v/>
      </c>
      <c r="CH52" s="192" t="str">
        <f t="shared" si="13"/>
        <v/>
      </c>
      <c r="CI52" s="448" t="str">
        <f t="shared" si="14"/>
        <v/>
      </c>
      <c r="CJ52" s="446" t="str">
        <f t="shared" si="15"/>
        <v/>
      </c>
      <c r="CK52" s="386" t="str">
        <f t="shared" si="16"/>
        <v/>
      </c>
      <c r="CL52" s="387" t="str">
        <f t="shared" si="17"/>
        <v/>
      </c>
      <c r="CM52" s="387" t="str">
        <f t="shared" si="18"/>
        <v/>
      </c>
      <c r="CN52" s="430" t="str">
        <f t="shared" si="43"/>
        <v/>
      </c>
      <c r="CO52" s="229" t="str">
        <f t="shared" si="19"/>
        <v/>
      </c>
      <c r="CP52" s="229" t="str">
        <f t="shared" si="48"/>
        <v/>
      </c>
      <c r="CQ52" s="230" t="str">
        <f t="shared" si="21"/>
        <v/>
      </c>
      <c r="CR52" s="229" t="str">
        <f t="shared" si="51"/>
        <v/>
      </c>
      <c r="CS52" s="230" t="str">
        <f t="shared" si="49"/>
        <v/>
      </c>
      <c r="CT52" s="428" t="str">
        <f t="shared" si="50"/>
        <v/>
      </c>
      <c r="CU52" s="115"/>
      <c r="CV52" s="115"/>
      <c r="CW52" s="115"/>
      <c r="CX52" s="115"/>
      <c r="CY52" s="115"/>
      <c r="CZ52" s="115"/>
      <c r="DA52" s="115"/>
      <c r="DB52" s="115"/>
      <c r="DC52" s="115"/>
      <c r="DD52" s="115"/>
      <c r="DE52" s="115"/>
      <c r="DF52" s="115"/>
      <c r="DG52" s="125"/>
    </row>
    <row r="53" spans="2:111" ht="17.100000000000001" customHeight="1">
      <c r="B53" s="434">
        <v>23</v>
      </c>
      <c r="C53" s="904"/>
      <c r="D53" s="905"/>
      <c r="E53" s="905"/>
      <c r="F53" s="906"/>
      <c r="G53" s="907"/>
      <c r="H53" s="908"/>
      <c r="I53" s="909"/>
      <c r="J53" s="910"/>
      <c r="K53" s="911"/>
      <c r="L53" s="912"/>
      <c r="M53" s="912"/>
      <c r="N53" s="913"/>
      <c r="O53" s="14" t="s">
        <v>3</v>
      </c>
      <c r="P53" s="144" t="s">
        <v>3</v>
      </c>
      <c r="Q53" s="144" t="s">
        <v>3</v>
      </c>
      <c r="R53" s="79" t="s">
        <v>3</v>
      </c>
      <c r="S53" s="914"/>
      <c r="T53" s="915"/>
      <c r="U53" s="916"/>
      <c r="V53" s="14" t="s">
        <v>3</v>
      </c>
      <c r="W53" s="144" t="s">
        <v>3</v>
      </c>
      <c r="X53" s="144" t="s">
        <v>3</v>
      </c>
      <c r="Y53" s="79" t="s">
        <v>3</v>
      </c>
      <c r="Z53" s="914"/>
      <c r="AA53" s="915"/>
      <c r="AB53" s="916"/>
      <c r="AC53" s="14" t="s">
        <v>3</v>
      </c>
      <c r="AD53" s="16" t="s">
        <v>3</v>
      </c>
      <c r="AE53" s="16" t="s">
        <v>3</v>
      </c>
      <c r="AF53" s="16" t="s">
        <v>3</v>
      </c>
      <c r="AG53" s="16" t="s">
        <v>3</v>
      </c>
      <c r="AH53" s="79" t="s">
        <v>3</v>
      </c>
      <c r="AI53" s="167"/>
      <c r="AJ53" s="79" t="s">
        <v>3</v>
      </c>
      <c r="AK53" s="169"/>
      <c r="AL53" s="14" t="s">
        <v>3</v>
      </c>
      <c r="AM53" s="79" t="s">
        <v>3</v>
      </c>
      <c r="AN53" s="917"/>
      <c r="AO53" s="918"/>
      <c r="AP53" s="918"/>
      <c r="AQ53" s="919"/>
      <c r="AR53" s="456" t="str">
        <f t="shared" si="45"/>
        <v/>
      </c>
      <c r="AS53" s="14" t="s">
        <v>3</v>
      </c>
      <c r="AT53" s="16" t="s">
        <v>3</v>
      </c>
      <c r="AU53" s="153" t="s">
        <v>3</v>
      </c>
      <c r="AV53" s="158" t="s">
        <v>3</v>
      </c>
      <c r="AW53" s="79" t="s">
        <v>3</v>
      </c>
      <c r="AX53" s="79" t="s">
        <v>3</v>
      </c>
      <c r="AY53" s="153" t="s">
        <v>3</v>
      </c>
      <c r="AZ53" s="231"/>
      <c r="BA53" s="437" t="str">
        <f>IF($F$12="","",IF($AZ53="","",HLOOKUP($F$12,別紙mast!$D$4:$K$7,3,FALSE)))</f>
        <v/>
      </c>
      <c r="BB53" s="232" t="str">
        <f t="shared" si="25"/>
        <v/>
      </c>
      <c r="BC53" s="232" t="str">
        <f>IF($F$12="","",IF($AZ53="","",HLOOKUP($F$12,別紙mast!$D$9:$K$11,3,FALSE)))</f>
        <v/>
      </c>
      <c r="BD53" s="171" t="str">
        <f t="shared" si="26"/>
        <v/>
      </c>
      <c r="BE53" s="239"/>
      <c r="BF53" s="902" t="str">
        <f>IF($F$12="","",IF($BE53="","",HLOOKUP($F$12,別紙mast!$D$4:$K$7,4,FALSE)))</f>
        <v/>
      </c>
      <c r="BG53" s="903"/>
      <c r="BH53" s="233" t="str">
        <f t="shared" si="27"/>
        <v/>
      </c>
      <c r="BI53" s="235"/>
      <c r="BJ53" s="236"/>
      <c r="BK53" s="236"/>
      <c r="BL53" s="237"/>
      <c r="BM53" s="238"/>
      <c r="BN53" s="453"/>
      <c r="BO53" s="442" t="str">
        <f t="shared" si="28"/>
        <v/>
      </c>
      <c r="BP53" s="433" t="str">
        <f t="shared" si="0"/>
        <v/>
      </c>
      <c r="BQ53" s="445" t="str">
        <f t="shared" si="46"/>
        <v/>
      </c>
      <c r="BR53" s="433" t="str">
        <f t="shared" si="2"/>
        <v/>
      </c>
      <c r="BS53" s="444" t="str">
        <f t="shared" si="3"/>
        <v/>
      </c>
      <c r="BT53" s="432" t="str">
        <f t="shared" si="47"/>
        <v/>
      </c>
      <c r="BU53" s="441" t="str">
        <f t="shared" si="31"/>
        <v/>
      </c>
      <c r="BV53" s="457" t="str">
        <f t="shared" si="32"/>
        <v/>
      </c>
      <c r="BW53" s="215"/>
      <c r="BX53" s="222" t="str">
        <f t="shared" si="5"/>
        <v/>
      </c>
      <c r="BY53" s="222" t="str">
        <f t="shared" si="6"/>
        <v/>
      </c>
      <c r="BZ53" s="222" t="str">
        <f t="shared" si="7"/>
        <v/>
      </c>
      <c r="CA53" s="222" t="str">
        <f t="shared" si="8"/>
        <v/>
      </c>
      <c r="CB53" s="222" t="s">
        <v>468</v>
      </c>
      <c r="CC53" s="115"/>
      <c r="CD53" s="193" t="str">
        <f t="shared" si="9"/>
        <v/>
      </c>
      <c r="CE53" s="192" t="str">
        <f t="shared" si="10"/>
        <v/>
      </c>
      <c r="CF53" s="192" t="str">
        <f t="shared" si="11"/>
        <v/>
      </c>
      <c r="CG53" s="448" t="str">
        <f t="shared" si="12"/>
        <v/>
      </c>
      <c r="CH53" s="192" t="str">
        <f t="shared" si="13"/>
        <v/>
      </c>
      <c r="CI53" s="448" t="str">
        <f t="shared" si="14"/>
        <v/>
      </c>
      <c r="CJ53" s="446" t="str">
        <f t="shared" si="15"/>
        <v/>
      </c>
      <c r="CK53" s="386" t="str">
        <f t="shared" si="16"/>
        <v/>
      </c>
      <c r="CL53" s="387" t="str">
        <f t="shared" si="17"/>
        <v/>
      </c>
      <c r="CM53" s="387" t="str">
        <f t="shared" si="18"/>
        <v/>
      </c>
      <c r="CN53" s="430" t="str">
        <f t="shared" si="43"/>
        <v/>
      </c>
      <c r="CO53" s="229" t="str">
        <f t="shared" si="19"/>
        <v/>
      </c>
      <c r="CP53" s="229" t="str">
        <f t="shared" si="48"/>
        <v/>
      </c>
      <c r="CQ53" s="230" t="str">
        <f t="shared" si="21"/>
        <v/>
      </c>
      <c r="CR53" s="229" t="str">
        <f t="shared" si="51"/>
        <v/>
      </c>
      <c r="CS53" s="230" t="str">
        <f t="shared" si="49"/>
        <v/>
      </c>
      <c r="CT53" s="428" t="str">
        <f t="shared" si="50"/>
        <v/>
      </c>
      <c r="CU53" s="115"/>
      <c r="CV53" s="115"/>
      <c r="CW53" s="115"/>
      <c r="CX53" s="115"/>
      <c r="CY53" s="115"/>
      <c r="CZ53" s="115"/>
      <c r="DA53" s="115"/>
      <c r="DB53" s="115"/>
      <c r="DC53" s="115"/>
      <c r="DD53" s="115"/>
      <c r="DE53" s="115"/>
      <c r="DF53" s="115"/>
      <c r="DG53" s="125"/>
    </row>
    <row r="54" spans="2:111" ht="17.100000000000001" customHeight="1">
      <c r="B54" s="434">
        <v>24</v>
      </c>
      <c r="C54" s="904"/>
      <c r="D54" s="905"/>
      <c r="E54" s="905"/>
      <c r="F54" s="906"/>
      <c r="G54" s="907"/>
      <c r="H54" s="908"/>
      <c r="I54" s="909"/>
      <c r="J54" s="910"/>
      <c r="K54" s="911"/>
      <c r="L54" s="912"/>
      <c r="M54" s="912"/>
      <c r="N54" s="913"/>
      <c r="O54" s="14" t="s">
        <v>3</v>
      </c>
      <c r="P54" s="144" t="s">
        <v>3</v>
      </c>
      <c r="Q54" s="144" t="s">
        <v>3</v>
      </c>
      <c r="R54" s="79" t="s">
        <v>3</v>
      </c>
      <c r="S54" s="914"/>
      <c r="T54" s="915"/>
      <c r="U54" s="916"/>
      <c r="V54" s="14" t="s">
        <v>3</v>
      </c>
      <c r="W54" s="144" t="s">
        <v>3</v>
      </c>
      <c r="X54" s="144" t="s">
        <v>3</v>
      </c>
      <c r="Y54" s="79" t="s">
        <v>3</v>
      </c>
      <c r="Z54" s="914"/>
      <c r="AA54" s="915"/>
      <c r="AB54" s="916"/>
      <c r="AC54" s="14" t="s">
        <v>3</v>
      </c>
      <c r="AD54" s="16" t="s">
        <v>3</v>
      </c>
      <c r="AE54" s="16" t="s">
        <v>3</v>
      </c>
      <c r="AF54" s="16" t="s">
        <v>3</v>
      </c>
      <c r="AG54" s="16" t="s">
        <v>3</v>
      </c>
      <c r="AH54" s="79" t="s">
        <v>3</v>
      </c>
      <c r="AI54" s="167"/>
      <c r="AJ54" s="79" t="s">
        <v>3</v>
      </c>
      <c r="AK54" s="169"/>
      <c r="AL54" s="14" t="s">
        <v>3</v>
      </c>
      <c r="AM54" s="79" t="s">
        <v>3</v>
      </c>
      <c r="AN54" s="917"/>
      <c r="AO54" s="918"/>
      <c r="AP54" s="918"/>
      <c r="AQ54" s="919"/>
      <c r="AR54" s="456" t="str">
        <f t="shared" si="45"/>
        <v/>
      </c>
      <c r="AS54" s="14" t="s">
        <v>3</v>
      </c>
      <c r="AT54" s="16" t="s">
        <v>3</v>
      </c>
      <c r="AU54" s="153" t="s">
        <v>3</v>
      </c>
      <c r="AV54" s="158" t="s">
        <v>3</v>
      </c>
      <c r="AW54" s="79" t="s">
        <v>3</v>
      </c>
      <c r="AX54" s="79" t="s">
        <v>3</v>
      </c>
      <c r="AY54" s="153" t="s">
        <v>3</v>
      </c>
      <c r="AZ54" s="231"/>
      <c r="BA54" s="437" t="str">
        <f>IF($F$12="","",IF($AZ54="","",HLOOKUP($F$12,別紙mast!$D$4:$K$7,3,FALSE)))</f>
        <v/>
      </c>
      <c r="BB54" s="232" t="str">
        <f t="shared" si="25"/>
        <v/>
      </c>
      <c r="BC54" s="232" t="str">
        <f>IF($F$12="","",IF($AZ54="","",HLOOKUP($F$12,別紙mast!$D$9:$K$11,3,FALSE)))</f>
        <v/>
      </c>
      <c r="BD54" s="171" t="str">
        <f t="shared" si="26"/>
        <v/>
      </c>
      <c r="BE54" s="239"/>
      <c r="BF54" s="902" t="str">
        <f>IF($F$12="","",IF($BE54="","",HLOOKUP($F$12,別紙mast!$D$4:$K$7,4,FALSE)))</f>
        <v/>
      </c>
      <c r="BG54" s="903"/>
      <c r="BH54" s="233" t="str">
        <f t="shared" si="27"/>
        <v/>
      </c>
      <c r="BI54" s="235"/>
      <c r="BJ54" s="236"/>
      <c r="BK54" s="236"/>
      <c r="BL54" s="237"/>
      <c r="BM54" s="238"/>
      <c r="BN54" s="453"/>
      <c r="BO54" s="442" t="str">
        <f t="shared" si="28"/>
        <v/>
      </c>
      <c r="BP54" s="433" t="str">
        <f t="shared" si="0"/>
        <v/>
      </c>
      <c r="BQ54" s="445" t="str">
        <f t="shared" si="46"/>
        <v/>
      </c>
      <c r="BR54" s="433" t="str">
        <f t="shared" si="2"/>
        <v/>
      </c>
      <c r="BS54" s="444" t="str">
        <f t="shared" si="3"/>
        <v/>
      </c>
      <c r="BT54" s="432" t="str">
        <f t="shared" si="47"/>
        <v/>
      </c>
      <c r="BU54" s="441" t="str">
        <f t="shared" si="31"/>
        <v/>
      </c>
      <c r="BV54" s="457" t="str">
        <f t="shared" si="32"/>
        <v/>
      </c>
      <c r="BW54" s="215"/>
      <c r="BX54" s="222" t="str">
        <f t="shared" si="5"/>
        <v/>
      </c>
      <c r="BY54" s="222" t="str">
        <f t="shared" si="6"/>
        <v/>
      </c>
      <c r="BZ54" s="222" t="str">
        <f t="shared" si="7"/>
        <v/>
      </c>
      <c r="CA54" s="222" t="str">
        <f t="shared" si="8"/>
        <v/>
      </c>
      <c r="CB54" s="222" t="s">
        <v>468</v>
      </c>
      <c r="CC54" s="115"/>
      <c r="CD54" s="193" t="str">
        <f t="shared" si="9"/>
        <v/>
      </c>
      <c r="CE54" s="192" t="str">
        <f t="shared" si="10"/>
        <v/>
      </c>
      <c r="CF54" s="192" t="str">
        <f t="shared" si="11"/>
        <v/>
      </c>
      <c r="CG54" s="448" t="str">
        <f t="shared" si="12"/>
        <v/>
      </c>
      <c r="CH54" s="192" t="str">
        <f t="shared" si="13"/>
        <v/>
      </c>
      <c r="CI54" s="448" t="str">
        <f t="shared" si="14"/>
        <v/>
      </c>
      <c r="CJ54" s="446" t="str">
        <f t="shared" si="15"/>
        <v/>
      </c>
      <c r="CK54" s="386" t="str">
        <f t="shared" si="16"/>
        <v/>
      </c>
      <c r="CL54" s="387" t="str">
        <f t="shared" si="17"/>
        <v/>
      </c>
      <c r="CM54" s="387" t="str">
        <f t="shared" si="18"/>
        <v/>
      </c>
      <c r="CN54" s="430" t="str">
        <f t="shared" si="43"/>
        <v/>
      </c>
      <c r="CO54" s="229" t="str">
        <f t="shared" si="19"/>
        <v/>
      </c>
      <c r="CP54" s="229" t="str">
        <f t="shared" si="48"/>
        <v/>
      </c>
      <c r="CQ54" s="230" t="str">
        <f t="shared" si="21"/>
        <v/>
      </c>
      <c r="CR54" s="229" t="str">
        <f t="shared" si="51"/>
        <v/>
      </c>
      <c r="CS54" s="230" t="str">
        <f t="shared" si="49"/>
        <v/>
      </c>
      <c r="CT54" s="428" t="str">
        <f t="shared" si="50"/>
        <v/>
      </c>
      <c r="CU54" s="115"/>
      <c r="CV54" s="115"/>
      <c r="CW54" s="115"/>
      <c r="CX54" s="115"/>
      <c r="CY54" s="115"/>
      <c r="CZ54" s="115"/>
      <c r="DA54" s="115"/>
      <c r="DB54" s="115"/>
      <c r="DC54" s="115"/>
      <c r="DD54" s="115"/>
      <c r="DE54" s="115"/>
      <c r="DF54" s="115"/>
      <c r="DG54" s="125"/>
    </row>
    <row r="55" spans="2:111" ht="17.100000000000001" customHeight="1">
      <c r="B55" s="434">
        <v>25</v>
      </c>
      <c r="C55" s="904"/>
      <c r="D55" s="905"/>
      <c r="E55" s="905"/>
      <c r="F55" s="906"/>
      <c r="G55" s="907"/>
      <c r="H55" s="908"/>
      <c r="I55" s="909"/>
      <c r="J55" s="910"/>
      <c r="K55" s="911"/>
      <c r="L55" s="912"/>
      <c r="M55" s="912"/>
      <c r="N55" s="913"/>
      <c r="O55" s="14" t="s">
        <v>3</v>
      </c>
      <c r="P55" s="144" t="s">
        <v>3</v>
      </c>
      <c r="Q55" s="144" t="s">
        <v>3</v>
      </c>
      <c r="R55" s="79" t="s">
        <v>3</v>
      </c>
      <c r="S55" s="914"/>
      <c r="T55" s="915"/>
      <c r="U55" s="916"/>
      <c r="V55" s="14" t="s">
        <v>3</v>
      </c>
      <c r="W55" s="144" t="s">
        <v>3</v>
      </c>
      <c r="X55" s="144" t="s">
        <v>3</v>
      </c>
      <c r="Y55" s="79" t="s">
        <v>3</v>
      </c>
      <c r="Z55" s="914"/>
      <c r="AA55" s="915"/>
      <c r="AB55" s="916"/>
      <c r="AC55" s="14" t="s">
        <v>3</v>
      </c>
      <c r="AD55" s="16" t="s">
        <v>3</v>
      </c>
      <c r="AE55" s="16" t="s">
        <v>3</v>
      </c>
      <c r="AF55" s="16" t="s">
        <v>3</v>
      </c>
      <c r="AG55" s="16" t="s">
        <v>3</v>
      </c>
      <c r="AH55" s="79" t="s">
        <v>3</v>
      </c>
      <c r="AI55" s="167"/>
      <c r="AJ55" s="79" t="s">
        <v>3</v>
      </c>
      <c r="AK55" s="169"/>
      <c r="AL55" s="14" t="s">
        <v>3</v>
      </c>
      <c r="AM55" s="79" t="s">
        <v>3</v>
      </c>
      <c r="AN55" s="917"/>
      <c r="AO55" s="918"/>
      <c r="AP55" s="918"/>
      <c r="AQ55" s="919"/>
      <c r="AR55" s="456" t="str">
        <f t="shared" si="45"/>
        <v/>
      </c>
      <c r="AS55" s="14" t="s">
        <v>3</v>
      </c>
      <c r="AT55" s="16" t="s">
        <v>3</v>
      </c>
      <c r="AU55" s="153" t="s">
        <v>3</v>
      </c>
      <c r="AV55" s="158" t="s">
        <v>3</v>
      </c>
      <c r="AW55" s="79" t="s">
        <v>3</v>
      </c>
      <c r="AX55" s="79" t="s">
        <v>3</v>
      </c>
      <c r="AY55" s="153" t="s">
        <v>3</v>
      </c>
      <c r="AZ55" s="231"/>
      <c r="BA55" s="437" t="str">
        <f>IF($F$12="","",IF($AZ55="","",HLOOKUP($F$12,別紙mast!$D$4:$K$7,3,FALSE)))</f>
        <v/>
      </c>
      <c r="BB55" s="232" t="str">
        <f t="shared" si="25"/>
        <v/>
      </c>
      <c r="BC55" s="232" t="str">
        <f>IF($F$12="","",IF($AZ55="","",HLOOKUP($F$12,別紙mast!$D$9:$K$11,3,FALSE)))</f>
        <v/>
      </c>
      <c r="BD55" s="171" t="str">
        <f t="shared" si="26"/>
        <v/>
      </c>
      <c r="BE55" s="239"/>
      <c r="BF55" s="902" t="str">
        <f>IF($F$12="","",IF($BE55="","",HLOOKUP($F$12,別紙mast!$D$4:$K$7,4,FALSE)))</f>
        <v/>
      </c>
      <c r="BG55" s="903"/>
      <c r="BH55" s="233" t="str">
        <f t="shared" si="27"/>
        <v/>
      </c>
      <c r="BI55" s="235"/>
      <c r="BJ55" s="236"/>
      <c r="BK55" s="236"/>
      <c r="BL55" s="237"/>
      <c r="BM55" s="238"/>
      <c r="BN55" s="453"/>
      <c r="BO55" s="442" t="str">
        <f t="shared" si="28"/>
        <v/>
      </c>
      <c r="BP55" s="433" t="str">
        <f t="shared" si="0"/>
        <v/>
      </c>
      <c r="BQ55" s="445" t="str">
        <f t="shared" si="46"/>
        <v/>
      </c>
      <c r="BR55" s="433" t="str">
        <f t="shared" si="2"/>
        <v/>
      </c>
      <c r="BS55" s="444" t="str">
        <f t="shared" si="3"/>
        <v/>
      </c>
      <c r="BT55" s="432" t="str">
        <f t="shared" si="47"/>
        <v/>
      </c>
      <c r="BU55" s="441" t="str">
        <f t="shared" si="31"/>
        <v/>
      </c>
      <c r="BV55" s="457" t="str">
        <f t="shared" si="32"/>
        <v/>
      </c>
      <c r="BW55" s="215"/>
      <c r="BX55" s="222" t="str">
        <f t="shared" si="5"/>
        <v/>
      </c>
      <c r="BY55" s="222" t="str">
        <f t="shared" si="6"/>
        <v/>
      </c>
      <c r="BZ55" s="222" t="str">
        <f t="shared" si="7"/>
        <v/>
      </c>
      <c r="CA55" s="222" t="str">
        <f t="shared" si="8"/>
        <v/>
      </c>
      <c r="CB55" s="222" t="s">
        <v>468</v>
      </c>
      <c r="CC55" s="115"/>
      <c r="CD55" s="193" t="str">
        <f t="shared" si="9"/>
        <v/>
      </c>
      <c r="CE55" s="192" t="str">
        <f t="shared" si="10"/>
        <v/>
      </c>
      <c r="CF55" s="192" t="str">
        <f t="shared" si="11"/>
        <v/>
      </c>
      <c r="CG55" s="448" t="str">
        <f t="shared" si="12"/>
        <v/>
      </c>
      <c r="CH55" s="192" t="str">
        <f t="shared" si="13"/>
        <v/>
      </c>
      <c r="CI55" s="448" t="str">
        <f t="shared" si="14"/>
        <v/>
      </c>
      <c r="CJ55" s="446" t="str">
        <f t="shared" si="15"/>
        <v/>
      </c>
      <c r="CK55" s="386" t="str">
        <f t="shared" si="16"/>
        <v/>
      </c>
      <c r="CL55" s="387" t="str">
        <f t="shared" si="17"/>
        <v/>
      </c>
      <c r="CM55" s="387" t="str">
        <f t="shared" si="18"/>
        <v/>
      </c>
      <c r="CN55" s="430" t="str">
        <f t="shared" si="43"/>
        <v/>
      </c>
      <c r="CO55" s="229" t="str">
        <f t="shared" si="19"/>
        <v/>
      </c>
      <c r="CP55" s="229" t="str">
        <f t="shared" si="48"/>
        <v/>
      </c>
      <c r="CQ55" s="230" t="str">
        <f t="shared" si="21"/>
        <v/>
      </c>
      <c r="CR55" s="229" t="str">
        <f t="shared" si="51"/>
        <v/>
      </c>
      <c r="CS55" s="230" t="str">
        <f t="shared" si="49"/>
        <v/>
      </c>
      <c r="CT55" s="428" t="str">
        <f t="shared" si="50"/>
        <v/>
      </c>
      <c r="CU55" s="115"/>
      <c r="CV55" s="115"/>
      <c r="CW55" s="115"/>
      <c r="CX55" s="115"/>
      <c r="CY55" s="115"/>
      <c r="CZ55" s="115"/>
      <c r="DA55" s="115"/>
      <c r="DB55" s="115"/>
      <c r="DC55" s="115"/>
      <c r="DD55" s="115"/>
      <c r="DE55" s="115"/>
      <c r="DF55" s="115"/>
      <c r="DG55" s="125"/>
    </row>
    <row r="56" spans="2:111" ht="17.100000000000001" customHeight="1">
      <c r="B56" s="434">
        <v>26</v>
      </c>
      <c r="C56" s="904"/>
      <c r="D56" s="905"/>
      <c r="E56" s="905"/>
      <c r="F56" s="906"/>
      <c r="G56" s="907"/>
      <c r="H56" s="908"/>
      <c r="I56" s="909"/>
      <c r="J56" s="910"/>
      <c r="K56" s="911"/>
      <c r="L56" s="912"/>
      <c r="M56" s="912"/>
      <c r="N56" s="913"/>
      <c r="O56" s="14" t="s">
        <v>3</v>
      </c>
      <c r="P56" s="144" t="s">
        <v>3</v>
      </c>
      <c r="Q56" s="144" t="s">
        <v>3</v>
      </c>
      <c r="R56" s="79" t="s">
        <v>3</v>
      </c>
      <c r="S56" s="914"/>
      <c r="T56" s="915"/>
      <c r="U56" s="916"/>
      <c r="V56" s="14" t="s">
        <v>3</v>
      </c>
      <c r="W56" s="144" t="s">
        <v>3</v>
      </c>
      <c r="X56" s="144" t="s">
        <v>3</v>
      </c>
      <c r="Y56" s="79" t="s">
        <v>3</v>
      </c>
      <c r="Z56" s="914"/>
      <c r="AA56" s="915"/>
      <c r="AB56" s="916"/>
      <c r="AC56" s="14" t="s">
        <v>3</v>
      </c>
      <c r="AD56" s="16" t="s">
        <v>3</v>
      </c>
      <c r="AE56" s="16" t="s">
        <v>3</v>
      </c>
      <c r="AF56" s="16" t="s">
        <v>3</v>
      </c>
      <c r="AG56" s="16" t="s">
        <v>3</v>
      </c>
      <c r="AH56" s="79" t="s">
        <v>3</v>
      </c>
      <c r="AI56" s="167"/>
      <c r="AJ56" s="79" t="s">
        <v>3</v>
      </c>
      <c r="AK56" s="169"/>
      <c r="AL56" s="14" t="s">
        <v>3</v>
      </c>
      <c r="AM56" s="79" t="s">
        <v>3</v>
      </c>
      <c r="AN56" s="917"/>
      <c r="AO56" s="918"/>
      <c r="AP56" s="918"/>
      <c r="AQ56" s="919"/>
      <c r="AR56" s="456" t="str">
        <f t="shared" si="45"/>
        <v/>
      </c>
      <c r="AS56" s="14" t="s">
        <v>3</v>
      </c>
      <c r="AT56" s="16" t="s">
        <v>3</v>
      </c>
      <c r="AU56" s="153" t="s">
        <v>3</v>
      </c>
      <c r="AV56" s="158" t="s">
        <v>3</v>
      </c>
      <c r="AW56" s="79" t="s">
        <v>3</v>
      </c>
      <c r="AX56" s="79" t="s">
        <v>3</v>
      </c>
      <c r="AY56" s="153" t="s">
        <v>3</v>
      </c>
      <c r="AZ56" s="231"/>
      <c r="BA56" s="437" t="str">
        <f>IF($F$12="","",IF($AZ56="","",HLOOKUP($F$12,別紙mast!$D$4:$K$7,3,FALSE)))</f>
        <v/>
      </c>
      <c r="BB56" s="232" t="str">
        <f t="shared" si="25"/>
        <v/>
      </c>
      <c r="BC56" s="232" t="str">
        <f>IF($F$12="","",IF($AZ56="","",HLOOKUP($F$12,別紙mast!$D$9:$K$11,3,FALSE)))</f>
        <v/>
      </c>
      <c r="BD56" s="171" t="str">
        <f t="shared" si="26"/>
        <v/>
      </c>
      <c r="BE56" s="239"/>
      <c r="BF56" s="902" t="str">
        <f>IF($F$12="","",IF($BE56="","",HLOOKUP($F$12,別紙mast!$D$4:$K$7,4,FALSE)))</f>
        <v/>
      </c>
      <c r="BG56" s="903"/>
      <c r="BH56" s="233" t="str">
        <f t="shared" si="27"/>
        <v/>
      </c>
      <c r="BI56" s="235"/>
      <c r="BJ56" s="236"/>
      <c r="BK56" s="236"/>
      <c r="BL56" s="237"/>
      <c r="BM56" s="238"/>
      <c r="BN56" s="453"/>
      <c r="BO56" s="442" t="str">
        <f t="shared" si="28"/>
        <v/>
      </c>
      <c r="BP56" s="433" t="str">
        <f t="shared" si="0"/>
        <v/>
      </c>
      <c r="BQ56" s="445" t="str">
        <f t="shared" si="46"/>
        <v/>
      </c>
      <c r="BR56" s="433" t="str">
        <f t="shared" si="2"/>
        <v/>
      </c>
      <c r="BS56" s="444" t="str">
        <f t="shared" si="3"/>
        <v/>
      </c>
      <c r="BT56" s="432" t="str">
        <f t="shared" si="47"/>
        <v/>
      </c>
      <c r="BU56" s="441" t="str">
        <f t="shared" si="31"/>
        <v/>
      </c>
      <c r="BV56" s="457" t="str">
        <f t="shared" si="32"/>
        <v/>
      </c>
      <c r="BW56" s="215"/>
      <c r="BX56" s="222" t="str">
        <f t="shared" si="5"/>
        <v/>
      </c>
      <c r="BY56" s="222" t="str">
        <f t="shared" si="6"/>
        <v/>
      </c>
      <c r="BZ56" s="222" t="str">
        <f t="shared" si="7"/>
        <v/>
      </c>
      <c r="CA56" s="222" t="str">
        <f t="shared" si="8"/>
        <v/>
      </c>
      <c r="CB56" s="222" t="s">
        <v>468</v>
      </c>
      <c r="CC56" s="115"/>
      <c r="CD56" s="193" t="str">
        <f t="shared" si="9"/>
        <v/>
      </c>
      <c r="CE56" s="192" t="str">
        <f t="shared" si="10"/>
        <v/>
      </c>
      <c r="CF56" s="192" t="str">
        <f t="shared" si="11"/>
        <v/>
      </c>
      <c r="CG56" s="448" t="str">
        <f t="shared" si="12"/>
        <v/>
      </c>
      <c r="CH56" s="192" t="str">
        <f t="shared" si="13"/>
        <v/>
      </c>
      <c r="CI56" s="448" t="str">
        <f t="shared" si="14"/>
        <v/>
      </c>
      <c r="CJ56" s="446" t="str">
        <f t="shared" si="15"/>
        <v/>
      </c>
      <c r="CK56" s="386" t="str">
        <f t="shared" si="16"/>
        <v/>
      </c>
      <c r="CL56" s="387" t="str">
        <f t="shared" si="17"/>
        <v/>
      </c>
      <c r="CM56" s="387" t="str">
        <f t="shared" si="18"/>
        <v/>
      </c>
      <c r="CN56" s="430" t="str">
        <f t="shared" si="43"/>
        <v/>
      </c>
      <c r="CO56" s="229" t="str">
        <f t="shared" si="19"/>
        <v/>
      </c>
      <c r="CP56" s="229" t="str">
        <f t="shared" si="48"/>
        <v/>
      </c>
      <c r="CQ56" s="230" t="str">
        <f t="shared" si="21"/>
        <v/>
      </c>
      <c r="CR56" s="229" t="str">
        <f t="shared" si="51"/>
        <v/>
      </c>
      <c r="CS56" s="230" t="str">
        <f t="shared" si="49"/>
        <v/>
      </c>
      <c r="CT56" s="428" t="str">
        <f t="shared" si="50"/>
        <v/>
      </c>
      <c r="CU56" s="115"/>
      <c r="CV56" s="115"/>
      <c r="CW56" s="115"/>
      <c r="CX56" s="115"/>
      <c r="CY56" s="115"/>
      <c r="CZ56" s="115"/>
      <c r="DA56" s="115"/>
      <c r="DB56" s="115"/>
      <c r="DC56" s="115"/>
      <c r="DD56" s="115"/>
      <c r="DE56" s="115"/>
      <c r="DF56" s="115"/>
      <c r="DG56" s="125"/>
    </row>
    <row r="57" spans="2:111" ht="17.100000000000001" customHeight="1">
      <c r="B57" s="434">
        <v>27</v>
      </c>
      <c r="C57" s="904"/>
      <c r="D57" s="905"/>
      <c r="E57" s="905"/>
      <c r="F57" s="906"/>
      <c r="G57" s="907"/>
      <c r="H57" s="908"/>
      <c r="I57" s="909"/>
      <c r="J57" s="910"/>
      <c r="K57" s="911"/>
      <c r="L57" s="912"/>
      <c r="M57" s="912"/>
      <c r="N57" s="913"/>
      <c r="O57" s="14" t="s">
        <v>3</v>
      </c>
      <c r="P57" s="144" t="s">
        <v>3</v>
      </c>
      <c r="Q57" s="144" t="s">
        <v>3</v>
      </c>
      <c r="R57" s="79" t="s">
        <v>3</v>
      </c>
      <c r="S57" s="914"/>
      <c r="T57" s="915"/>
      <c r="U57" s="916"/>
      <c r="V57" s="14" t="s">
        <v>3</v>
      </c>
      <c r="W57" s="144" t="s">
        <v>3</v>
      </c>
      <c r="X57" s="144" t="s">
        <v>3</v>
      </c>
      <c r="Y57" s="79" t="s">
        <v>3</v>
      </c>
      <c r="Z57" s="914"/>
      <c r="AA57" s="915"/>
      <c r="AB57" s="916"/>
      <c r="AC57" s="14" t="s">
        <v>3</v>
      </c>
      <c r="AD57" s="16" t="s">
        <v>3</v>
      </c>
      <c r="AE57" s="16" t="s">
        <v>3</v>
      </c>
      <c r="AF57" s="16" t="s">
        <v>3</v>
      </c>
      <c r="AG57" s="16" t="s">
        <v>3</v>
      </c>
      <c r="AH57" s="79" t="s">
        <v>3</v>
      </c>
      <c r="AI57" s="167"/>
      <c r="AJ57" s="79" t="s">
        <v>3</v>
      </c>
      <c r="AK57" s="169"/>
      <c r="AL57" s="14" t="s">
        <v>3</v>
      </c>
      <c r="AM57" s="79" t="s">
        <v>3</v>
      </c>
      <c r="AN57" s="917"/>
      <c r="AO57" s="918"/>
      <c r="AP57" s="918"/>
      <c r="AQ57" s="919"/>
      <c r="AR57" s="456" t="str">
        <f t="shared" si="45"/>
        <v/>
      </c>
      <c r="AS57" s="14" t="s">
        <v>3</v>
      </c>
      <c r="AT57" s="16" t="s">
        <v>3</v>
      </c>
      <c r="AU57" s="153" t="s">
        <v>3</v>
      </c>
      <c r="AV57" s="158" t="s">
        <v>3</v>
      </c>
      <c r="AW57" s="79" t="s">
        <v>3</v>
      </c>
      <c r="AX57" s="79" t="s">
        <v>3</v>
      </c>
      <c r="AY57" s="153" t="s">
        <v>3</v>
      </c>
      <c r="AZ57" s="231"/>
      <c r="BA57" s="437" t="str">
        <f>IF($F$12="","",IF($AZ57="","",HLOOKUP($F$12,別紙mast!$D$4:$K$7,3,FALSE)))</f>
        <v/>
      </c>
      <c r="BB57" s="232" t="str">
        <f t="shared" si="25"/>
        <v/>
      </c>
      <c r="BC57" s="232" t="str">
        <f>IF($F$12="","",IF($AZ57="","",HLOOKUP($F$12,別紙mast!$D$9:$K$11,3,FALSE)))</f>
        <v/>
      </c>
      <c r="BD57" s="171" t="str">
        <f t="shared" si="26"/>
        <v/>
      </c>
      <c r="BE57" s="239"/>
      <c r="BF57" s="902" t="str">
        <f>IF($F$12="","",IF($BE57="","",HLOOKUP($F$12,別紙mast!$D$4:$K$7,4,FALSE)))</f>
        <v/>
      </c>
      <c r="BG57" s="903"/>
      <c r="BH57" s="233" t="str">
        <f t="shared" si="27"/>
        <v/>
      </c>
      <c r="BI57" s="235"/>
      <c r="BJ57" s="236"/>
      <c r="BK57" s="236"/>
      <c r="BL57" s="237"/>
      <c r="BM57" s="238"/>
      <c r="BN57" s="453"/>
      <c r="BO57" s="442" t="str">
        <f t="shared" si="28"/>
        <v/>
      </c>
      <c r="BP57" s="433" t="str">
        <f t="shared" si="0"/>
        <v/>
      </c>
      <c r="BQ57" s="445" t="str">
        <f t="shared" si="46"/>
        <v/>
      </c>
      <c r="BR57" s="433" t="str">
        <f t="shared" si="2"/>
        <v/>
      </c>
      <c r="BS57" s="444" t="str">
        <f t="shared" si="3"/>
        <v/>
      </c>
      <c r="BT57" s="432" t="str">
        <f t="shared" si="47"/>
        <v/>
      </c>
      <c r="BU57" s="441" t="str">
        <f t="shared" si="31"/>
        <v/>
      </c>
      <c r="BV57" s="457" t="str">
        <f t="shared" si="32"/>
        <v/>
      </c>
      <c r="BW57" s="215"/>
      <c r="BX57" s="222" t="str">
        <f t="shared" si="5"/>
        <v/>
      </c>
      <c r="BY57" s="222" t="str">
        <f t="shared" si="6"/>
        <v/>
      </c>
      <c r="BZ57" s="222" t="str">
        <f t="shared" si="7"/>
        <v/>
      </c>
      <c r="CA57" s="222" t="str">
        <f t="shared" si="8"/>
        <v/>
      </c>
      <c r="CB57" s="222" t="s">
        <v>468</v>
      </c>
      <c r="CC57" s="115"/>
      <c r="CD57" s="193" t="str">
        <f t="shared" si="9"/>
        <v/>
      </c>
      <c r="CE57" s="192" t="str">
        <f t="shared" si="10"/>
        <v/>
      </c>
      <c r="CF57" s="192" t="str">
        <f t="shared" si="11"/>
        <v/>
      </c>
      <c r="CG57" s="448" t="str">
        <f t="shared" si="12"/>
        <v/>
      </c>
      <c r="CH57" s="192" t="str">
        <f t="shared" si="13"/>
        <v/>
      </c>
      <c r="CI57" s="448" t="str">
        <f t="shared" si="14"/>
        <v/>
      </c>
      <c r="CJ57" s="446" t="str">
        <f t="shared" si="15"/>
        <v/>
      </c>
      <c r="CK57" s="386" t="str">
        <f t="shared" si="16"/>
        <v/>
      </c>
      <c r="CL57" s="387" t="str">
        <f t="shared" si="17"/>
        <v/>
      </c>
      <c r="CM57" s="387" t="str">
        <f t="shared" si="18"/>
        <v/>
      </c>
      <c r="CN57" s="430" t="str">
        <f t="shared" si="43"/>
        <v/>
      </c>
      <c r="CO57" s="229" t="str">
        <f t="shared" si="19"/>
        <v/>
      </c>
      <c r="CP57" s="229" t="str">
        <f t="shared" si="48"/>
        <v/>
      </c>
      <c r="CQ57" s="230" t="str">
        <f t="shared" si="21"/>
        <v/>
      </c>
      <c r="CR57" s="229" t="str">
        <f t="shared" si="51"/>
        <v/>
      </c>
      <c r="CS57" s="230" t="str">
        <f t="shared" si="49"/>
        <v/>
      </c>
      <c r="CT57" s="428" t="str">
        <f t="shared" si="50"/>
        <v/>
      </c>
      <c r="CU57" s="115"/>
      <c r="CV57" s="115"/>
      <c r="CW57" s="115"/>
      <c r="CX57" s="115"/>
      <c r="CY57" s="115"/>
      <c r="CZ57" s="115"/>
      <c r="DA57" s="115"/>
      <c r="DB57" s="115"/>
      <c r="DC57" s="115"/>
      <c r="DD57" s="115"/>
      <c r="DE57" s="115"/>
      <c r="DF57" s="115"/>
      <c r="DG57" s="125"/>
    </row>
    <row r="58" spans="2:111" ht="17.100000000000001" customHeight="1">
      <c r="B58" s="434">
        <v>28</v>
      </c>
      <c r="C58" s="904"/>
      <c r="D58" s="905"/>
      <c r="E58" s="905"/>
      <c r="F58" s="906"/>
      <c r="G58" s="907"/>
      <c r="H58" s="908"/>
      <c r="I58" s="909"/>
      <c r="J58" s="910"/>
      <c r="K58" s="911"/>
      <c r="L58" s="912"/>
      <c r="M58" s="912"/>
      <c r="N58" s="913"/>
      <c r="O58" s="14" t="s">
        <v>3</v>
      </c>
      <c r="P58" s="144" t="s">
        <v>3</v>
      </c>
      <c r="Q58" s="144" t="s">
        <v>3</v>
      </c>
      <c r="R58" s="79" t="s">
        <v>3</v>
      </c>
      <c r="S58" s="914"/>
      <c r="T58" s="915"/>
      <c r="U58" s="916"/>
      <c r="V58" s="14" t="s">
        <v>3</v>
      </c>
      <c r="W58" s="144" t="s">
        <v>3</v>
      </c>
      <c r="X58" s="144" t="s">
        <v>3</v>
      </c>
      <c r="Y58" s="79" t="s">
        <v>3</v>
      </c>
      <c r="Z58" s="914"/>
      <c r="AA58" s="915"/>
      <c r="AB58" s="916"/>
      <c r="AC58" s="14" t="s">
        <v>3</v>
      </c>
      <c r="AD58" s="16" t="s">
        <v>3</v>
      </c>
      <c r="AE58" s="16" t="s">
        <v>3</v>
      </c>
      <c r="AF58" s="16" t="s">
        <v>3</v>
      </c>
      <c r="AG58" s="16" t="s">
        <v>3</v>
      </c>
      <c r="AH58" s="79" t="s">
        <v>3</v>
      </c>
      <c r="AI58" s="167"/>
      <c r="AJ58" s="79" t="s">
        <v>3</v>
      </c>
      <c r="AK58" s="169"/>
      <c r="AL58" s="14" t="s">
        <v>3</v>
      </c>
      <c r="AM58" s="79" t="s">
        <v>3</v>
      </c>
      <c r="AN58" s="917"/>
      <c r="AO58" s="918"/>
      <c r="AP58" s="918"/>
      <c r="AQ58" s="919"/>
      <c r="AR58" s="456" t="str">
        <f t="shared" si="45"/>
        <v/>
      </c>
      <c r="AS58" s="14" t="s">
        <v>3</v>
      </c>
      <c r="AT58" s="16" t="s">
        <v>3</v>
      </c>
      <c r="AU58" s="153" t="s">
        <v>3</v>
      </c>
      <c r="AV58" s="158" t="s">
        <v>3</v>
      </c>
      <c r="AW58" s="79" t="s">
        <v>3</v>
      </c>
      <c r="AX58" s="79" t="s">
        <v>3</v>
      </c>
      <c r="AY58" s="153" t="s">
        <v>3</v>
      </c>
      <c r="AZ58" s="231"/>
      <c r="BA58" s="437" t="str">
        <f>IF($F$12="","",IF($AZ58="","",HLOOKUP($F$12,別紙mast!$D$4:$K$7,3,FALSE)))</f>
        <v/>
      </c>
      <c r="BB58" s="232" t="str">
        <f t="shared" si="25"/>
        <v/>
      </c>
      <c r="BC58" s="232" t="str">
        <f>IF($F$12="","",IF($AZ58="","",HLOOKUP($F$12,別紙mast!$D$9:$K$11,3,FALSE)))</f>
        <v/>
      </c>
      <c r="BD58" s="171" t="str">
        <f t="shared" si="26"/>
        <v/>
      </c>
      <c r="BE58" s="239"/>
      <c r="BF58" s="902" t="str">
        <f>IF($F$12="","",IF($BE58="","",HLOOKUP($F$12,別紙mast!$D$4:$K$7,4,FALSE)))</f>
        <v/>
      </c>
      <c r="BG58" s="903"/>
      <c r="BH58" s="233" t="str">
        <f t="shared" si="27"/>
        <v/>
      </c>
      <c r="BI58" s="235"/>
      <c r="BJ58" s="236"/>
      <c r="BK58" s="236"/>
      <c r="BL58" s="237"/>
      <c r="BM58" s="238"/>
      <c r="BN58" s="453"/>
      <c r="BO58" s="442" t="str">
        <f t="shared" si="28"/>
        <v/>
      </c>
      <c r="BP58" s="433" t="str">
        <f t="shared" si="0"/>
        <v/>
      </c>
      <c r="BQ58" s="445" t="str">
        <f t="shared" si="46"/>
        <v/>
      </c>
      <c r="BR58" s="433" t="str">
        <f t="shared" si="2"/>
        <v/>
      </c>
      <c r="BS58" s="444" t="str">
        <f t="shared" si="3"/>
        <v/>
      </c>
      <c r="BT58" s="432" t="str">
        <f t="shared" si="47"/>
        <v/>
      </c>
      <c r="BU58" s="441" t="str">
        <f t="shared" si="31"/>
        <v/>
      </c>
      <c r="BV58" s="457" t="str">
        <f t="shared" si="32"/>
        <v/>
      </c>
      <c r="BW58" s="215"/>
      <c r="BX58" s="222" t="str">
        <f t="shared" si="5"/>
        <v/>
      </c>
      <c r="BY58" s="222" t="str">
        <f t="shared" si="6"/>
        <v/>
      </c>
      <c r="BZ58" s="222" t="str">
        <f t="shared" si="7"/>
        <v/>
      </c>
      <c r="CA58" s="222" t="str">
        <f t="shared" si="8"/>
        <v/>
      </c>
      <c r="CB58" s="222" t="s">
        <v>468</v>
      </c>
      <c r="CC58" s="115"/>
      <c r="CD58" s="193" t="str">
        <f t="shared" si="9"/>
        <v/>
      </c>
      <c r="CE58" s="192" t="str">
        <f t="shared" si="10"/>
        <v/>
      </c>
      <c r="CF58" s="192" t="str">
        <f t="shared" si="11"/>
        <v/>
      </c>
      <c r="CG58" s="448" t="str">
        <f t="shared" si="12"/>
        <v/>
      </c>
      <c r="CH58" s="192" t="str">
        <f t="shared" si="13"/>
        <v/>
      </c>
      <c r="CI58" s="448" t="str">
        <f t="shared" si="14"/>
        <v/>
      </c>
      <c r="CJ58" s="446" t="str">
        <f t="shared" si="15"/>
        <v/>
      </c>
      <c r="CK58" s="386" t="str">
        <f t="shared" si="16"/>
        <v/>
      </c>
      <c r="CL58" s="387" t="str">
        <f t="shared" si="17"/>
        <v/>
      </c>
      <c r="CM58" s="387" t="str">
        <f t="shared" si="18"/>
        <v/>
      </c>
      <c r="CN58" s="430" t="str">
        <f t="shared" si="43"/>
        <v/>
      </c>
      <c r="CO58" s="229" t="str">
        <f t="shared" si="19"/>
        <v/>
      </c>
      <c r="CP58" s="229" t="str">
        <f t="shared" si="48"/>
        <v/>
      </c>
      <c r="CQ58" s="230" t="str">
        <f t="shared" si="21"/>
        <v/>
      </c>
      <c r="CR58" s="229" t="str">
        <f t="shared" si="51"/>
        <v/>
      </c>
      <c r="CS58" s="230" t="str">
        <f t="shared" si="49"/>
        <v/>
      </c>
      <c r="CT58" s="428" t="str">
        <f t="shared" si="50"/>
        <v/>
      </c>
      <c r="CU58" s="115"/>
      <c r="CV58" s="115"/>
      <c r="CW58" s="115"/>
      <c r="CX58" s="115"/>
      <c r="CY58" s="115"/>
      <c r="CZ58" s="115"/>
      <c r="DA58" s="115"/>
      <c r="DB58" s="115"/>
      <c r="DC58" s="115"/>
      <c r="DD58" s="115"/>
      <c r="DE58" s="115"/>
      <c r="DF58" s="115"/>
      <c r="DG58" s="125"/>
    </row>
    <row r="59" spans="2:111" ht="17.100000000000001" customHeight="1">
      <c r="B59" s="434">
        <v>29</v>
      </c>
      <c r="C59" s="904"/>
      <c r="D59" s="905"/>
      <c r="E59" s="905"/>
      <c r="F59" s="906"/>
      <c r="G59" s="907"/>
      <c r="H59" s="908"/>
      <c r="I59" s="909"/>
      <c r="J59" s="910"/>
      <c r="K59" s="911"/>
      <c r="L59" s="912"/>
      <c r="M59" s="912"/>
      <c r="N59" s="913"/>
      <c r="O59" s="14" t="s">
        <v>3</v>
      </c>
      <c r="P59" s="144" t="s">
        <v>3</v>
      </c>
      <c r="Q59" s="144" t="s">
        <v>3</v>
      </c>
      <c r="R59" s="79" t="s">
        <v>3</v>
      </c>
      <c r="S59" s="914"/>
      <c r="T59" s="915"/>
      <c r="U59" s="916"/>
      <c r="V59" s="14" t="s">
        <v>3</v>
      </c>
      <c r="W59" s="144" t="s">
        <v>3</v>
      </c>
      <c r="X59" s="144" t="s">
        <v>3</v>
      </c>
      <c r="Y59" s="79" t="s">
        <v>3</v>
      </c>
      <c r="Z59" s="914"/>
      <c r="AA59" s="915"/>
      <c r="AB59" s="916"/>
      <c r="AC59" s="14" t="s">
        <v>3</v>
      </c>
      <c r="AD59" s="16" t="s">
        <v>3</v>
      </c>
      <c r="AE59" s="16" t="s">
        <v>3</v>
      </c>
      <c r="AF59" s="16" t="s">
        <v>3</v>
      </c>
      <c r="AG59" s="16" t="s">
        <v>3</v>
      </c>
      <c r="AH59" s="79" t="s">
        <v>3</v>
      </c>
      <c r="AI59" s="167"/>
      <c r="AJ59" s="79" t="s">
        <v>3</v>
      </c>
      <c r="AK59" s="169"/>
      <c r="AL59" s="14" t="s">
        <v>3</v>
      </c>
      <c r="AM59" s="79" t="s">
        <v>3</v>
      </c>
      <c r="AN59" s="917"/>
      <c r="AO59" s="918"/>
      <c r="AP59" s="918"/>
      <c r="AQ59" s="919"/>
      <c r="AR59" s="456" t="str">
        <f t="shared" si="45"/>
        <v/>
      </c>
      <c r="AS59" s="14" t="s">
        <v>3</v>
      </c>
      <c r="AT59" s="16" t="s">
        <v>3</v>
      </c>
      <c r="AU59" s="153" t="s">
        <v>3</v>
      </c>
      <c r="AV59" s="158" t="s">
        <v>3</v>
      </c>
      <c r="AW59" s="79" t="s">
        <v>3</v>
      </c>
      <c r="AX59" s="79" t="s">
        <v>3</v>
      </c>
      <c r="AY59" s="153" t="s">
        <v>3</v>
      </c>
      <c r="AZ59" s="231"/>
      <c r="BA59" s="437" t="str">
        <f>IF($F$12="","",IF($AZ59="","",HLOOKUP($F$12,別紙mast!$D$4:$K$7,3,FALSE)))</f>
        <v/>
      </c>
      <c r="BB59" s="232" t="str">
        <f t="shared" si="25"/>
        <v/>
      </c>
      <c r="BC59" s="232" t="str">
        <f>IF($F$12="","",IF($AZ59="","",HLOOKUP($F$12,別紙mast!$D$9:$K$11,3,FALSE)))</f>
        <v/>
      </c>
      <c r="BD59" s="171" t="str">
        <f t="shared" si="26"/>
        <v/>
      </c>
      <c r="BE59" s="239"/>
      <c r="BF59" s="902" t="str">
        <f>IF($F$12="","",IF($BE59="","",HLOOKUP($F$12,別紙mast!$D$4:$K$7,4,FALSE)))</f>
        <v/>
      </c>
      <c r="BG59" s="903"/>
      <c r="BH59" s="233" t="str">
        <f t="shared" si="27"/>
        <v/>
      </c>
      <c r="BI59" s="235"/>
      <c r="BJ59" s="236"/>
      <c r="BK59" s="236"/>
      <c r="BL59" s="237"/>
      <c r="BM59" s="238"/>
      <c r="BN59" s="453"/>
      <c r="BO59" s="442" t="str">
        <f t="shared" si="28"/>
        <v/>
      </c>
      <c r="BP59" s="433" t="str">
        <f t="shared" si="0"/>
        <v/>
      </c>
      <c r="BQ59" s="445" t="str">
        <f t="shared" si="46"/>
        <v/>
      </c>
      <c r="BR59" s="433" t="str">
        <f t="shared" si="2"/>
        <v/>
      </c>
      <c r="BS59" s="444" t="str">
        <f t="shared" si="3"/>
        <v/>
      </c>
      <c r="BT59" s="432" t="str">
        <f t="shared" si="47"/>
        <v/>
      </c>
      <c r="BU59" s="441" t="str">
        <f t="shared" si="31"/>
        <v/>
      </c>
      <c r="BV59" s="457" t="str">
        <f t="shared" si="32"/>
        <v/>
      </c>
      <c r="BW59" s="215"/>
      <c r="BX59" s="222" t="str">
        <f t="shared" si="5"/>
        <v/>
      </c>
      <c r="BY59" s="222" t="str">
        <f t="shared" si="6"/>
        <v/>
      </c>
      <c r="BZ59" s="222" t="str">
        <f t="shared" si="7"/>
        <v/>
      </c>
      <c r="CA59" s="222" t="str">
        <f t="shared" si="8"/>
        <v/>
      </c>
      <c r="CB59" s="222" t="s">
        <v>468</v>
      </c>
      <c r="CC59" s="115"/>
      <c r="CD59" s="193" t="str">
        <f t="shared" si="9"/>
        <v/>
      </c>
      <c r="CE59" s="192" t="str">
        <f t="shared" si="10"/>
        <v/>
      </c>
      <c r="CF59" s="192" t="str">
        <f t="shared" si="11"/>
        <v/>
      </c>
      <c r="CG59" s="448" t="str">
        <f t="shared" si="12"/>
        <v/>
      </c>
      <c r="CH59" s="192" t="str">
        <f t="shared" si="13"/>
        <v/>
      </c>
      <c r="CI59" s="448" t="str">
        <f t="shared" si="14"/>
        <v/>
      </c>
      <c r="CJ59" s="446" t="str">
        <f t="shared" si="15"/>
        <v/>
      </c>
      <c r="CK59" s="386" t="str">
        <f t="shared" si="16"/>
        <v/>
      </c>
      <c r="CL59" s="387" t="str">
        <f t="shared" si="17"/>
        <v/>
      </c>
      <c r="CM59" s="387" t="str">
        <f t="shared" si="18"/>
        <v/>
      </c>
      <c r="CN59" s="430" t="str">
        <f t="shared" si="43"/>
        <v/>
      </c>
      <c r="CO59" s="229" t="str">
        <f t="shared" si="19"/>
        <v/>
      </c>
      <c r="CP59" s="229" t="str">
        <f t="shared" si="48"/>
        <v/>
      </c>
      <c r="CQ59" s="230" t="str">
        <f t="shared" si="21"/>
        <v/>
      </c>
      <c r="CR59" s="229" t="str">
        <f t="shared" si="51"/>
        <v/>
      </c>
      <c r="CS59" s="230" t="str">
        <f t="shared" si="49"/>
        <v/>
      </c>
      <c r="CT59" s="428" t="str">
        <f t="shared" si="50"/>
        <v/>
      </c>
      <c r="CU59" s="115"/>
      <c r="CV59" s="115"/>
      <c r="CW59" s="115"/>
      <c r="CX59" s="115"/>
      <c r="CY59" s="115"/>
      <c r="CZ59" s="115"/>
      <c r="DA59" s="115"/>
      <c r="DB59" s="115"/>
      <c r="DC59" s="115"/>
      <c r="DD59" s="115"/>
      <c r="DE59" s="115"/>
      <c r="DF59" s="115"/>
      <c r="DG59" s="125"/>
    </row>
    <row r="60" spans="2:111" ht="17.100000000000001" customHeight="1">
      <c r="B60" s="434">
        <v>30</v>
      </c>
      <c r="C60" s="904"/>
      <c r="D60" s="905"/>
      <c r="E60" s="905"/>
      <c r="F60" s="906"/>
      <c r="G60" s="907"/>
      <c r="H60" s="908"/>
      <c r="I60" s="909"/>
      <c r="J60" s="910"/>
      <c r="K60" s="911"/>
      <c r="L60" s="912"/>
      <c r="M60" s="912"/>
      <c r="N60" s="913"/>
      <c r="O60" s="14" t="s">
        <v>3</v>
      </c>
      <c r="P60" s="144" t="s">
        <v>3</v>
      </c>
      <c r="Q60" s="144" t="s">
        <v>3</v>
      </c>
      <c r="R60" s="79" t="s">
        <v>3</v>
      </c>
      <c r="S60" s="914"/>
      <c r="T60" s="915"/>
      <c r="U60" s="916"/>
      <c r="V60" s="14" t="s">
        <v>3</v>
      </c>
      <c r="W60" s="144" t="s">
        <v>3</v>
      </c>
      <c r="X60" s="144" t="s">
        <v>3</v>
      </c>
      <c r="Y60" s="79" t="s">
        <v>3</v>
      </c>
      <c r="Z60" s="914"/>
      <c r="AA60" s="915"/>
      <c r="AB60" s="916"/>
      <c r="AC60" s="14" t="s">
        <v>3</v>
      </c>
      <c r="AD60" s="16" t="s">
        <v>3</v>
      </c>
      <c r="AE60" s="16" t="s">
        <v>3</v>
      </c>
      <c r="AF60" s="16" t="s">
        <v>3</v>
      </c>
      <c r="AG60" s="16" t="s">
        <v>3</v>
      </c>
      <c r="AH60" s="79" t="s">
        <v>3</v>
      </c>
      <c r="AI60" s="167"/>
      <c r="AJ60" s="79" t="s">
        <v>3</v>
      </c>
      <c r="AK60" s="169"/>
      <c r="AL60" s="14" t="s">
        <v>3</v>
      </c>
      <c r="AM60" s="79" t="s">
        <v>3</v>
      </c>
      <c r="AN60" s="917"/>
      <c r="AO60" s="918"/>
      <c r="AP60" s="918"/>
      <c r="AQ60" s="919"/>
      <c r="AR60" s="456" t="str">
        <f t="shared" si="45"/>
        <v/>
      </c>
      <c r="AS60" s="14" t="s">
        <v>3</v>
      </c>
      <c r="AT60" s="16" t="s">
        <v>3</v>
      </c>
      <c r="AU60" s="153" t="s">
        <v>3</v>
      </c>
      <c r="AV60" s="158" t="s">
        <v>3</v>
      </c>
      <c r="AW60" s="79" t="s">
        <v>3</v>
      </c>
      <c r="AX60" s="79" t="s">
        <v>3</v>
      </c>
      <c r="AY60" s="153" t="s">
        <v>3</v>
      </c>
      <c r="AZ60" s="231"/>
      <c r="BA60" s="437" t="str">
        <f>IF($F$12="","",IF($AZ60="","",HLOOKUP($F$12,別紙mast!$D$4:$K$7,3,FALSE)))</f>
        <v/>
      </c>
      <c r="BB60" s="232" t="str">
        <f t="shared" si="25"/>
        <v/>
      </c>
      <c r="BC60" s="232" t="str">
        <f>IF($F$12="","",IF($AZ60="","",HLOOKUP($F$12,別紙mast!$D$9:$K$11,3,FALSE)))</f>
        <v/>
      </c>
      <c r="BD60" s="171" t="str">
        <f t="shared" si="26"/>
        <v/>
      </c>
      <c r="BE60" s="239"/>
      <c r="BF60" s="902" t="str">
        <f>IF($F$12="","",IF($BE60="","",HLOOKUP($F$12,別紙mast!$D$4:$K$7,4,FALSE)))</f>
        <v/>
      </c>
      <c r="BG60" s="903"/>
      <c r="BH60" s="233" t="str">
        <f t="shared" si="27"/>
        <v/>
      </c>
      <c r="BI60" s="235"/>
      <c r="BJ60" s="236"/>
      <c r="BK60" s="236"/>
      <c r="BL60" s="237"/>
      <c r="BM60" s="238"/>
      <c r="BN60" s="453"/>
      <c r="BO60" s="442" t="str">
        <f t="shared" si="28"/>
        <v/>
      </c>
      <c r="BP60" s="433" t="str">
        <f t="shared" si="0"/>
        <v/>
      </c>
      <c r="BQ60" s="445" t="str">
        <f t="shared" si="46"/>
        <v/>
      </c>
      <c r="BR60" s="433" t="str">
        <f t="shared" si="2"/>
        <v/>
      </c>
      <c r="BS60" s="444" t="str">
        <f t="shared" si="3"/>
        <v/>
      </c>
      <c r="BT60" s="432" t="str">
        <f t="shared" si="47"/>
        <v/>
      </c>
      <c r="BU60" s="441" t="str">
        <f t="shared" si="31"/>
        <v/>
      </c>
      <c r="BV60" s="457" t="str">
        <f t="shared" si="32"/>
        <v/>
      </c>
      <c r="BW60" s="215"/>
      <c r="BX60" s="222" t="str">
        <f t="shared" si="5"/>
        <v/>
      </c>
      <c r="BY60" s="222" t="str">
        <f t="shared" si="6"/>
        <v/>
      </c>
      <c r="BZ60" s="222" t="str">
        <f t="shared" si="7"/>
        <v/>
      </c>
      <c r="CA60" s="222" t="str">
        <f t="shared" si="8"/>
        <v/>
      </c>
      <c r="CB60" s="222" t="s">
        <v>468</v>
      </c>
      <c r="CC60" s="115"/>
      <c r="CD60" s="193" t="str">
        <f t="shared" si="9"/>
        <v/>
      </c>
      <c r="CE60" s="192" t="str">
        <f t="shared" si="10"/>
        <v/>
      </c>
      <c r="CF60" s="192" t="str">
        <f t="shared" si="11"/>
        <v/>
      </c>
      <c r="CG60" s="448" t="str">
        <f t="shared" si="12"/>
        <v/>
      </c>
      <c r="CH60" s="192" t="str">
        <f t="shared" si="13"/>
        <v/>
      </c>
      <c r="CI60" s="448" t="str">
        <f t="shared" si="14"/>
        <v/>
      </c>
      <c r="CJ60" s="446" t="str">
        <f t="shared" si="15"/>
        <v/>
      </c>
      <c r="CK60" s="386" t="str">
        <f t="shared" si="16"/>
        <v/>
      </c>
      <c r="CL60" s="387" t="str">
        <f t="shared" si="17"/>
        <v/>
      </c>
      <c r="CM60" s="387" t="str">
        <f t="shared" si="18"/>
        <v/>
      </c>
      <c r="CN60" s="430" t="str">
        <f t="shared" si="43"/>
        <v/>
      </c>
      <c r="CO60" s="229" t="str">
        <f t="shared" si="19"/>
        <v/>
      </c>
      <c r="CP60" s="229" t="str">
        <f t="shared" si="48"/>
        <v/>
      </c>
      <c r="CQ60" s="230" t="str">
        <f t="shared" si="21"/>
        <v/>
      </c>
      <c r="CR60" s="229" t="str">
        <f t="shared" si="51"/>
        <v/>
      </c>
      <c r="CS60" s="230" t="str">
        <f t="shared" si="49"/>
        <v/>
      </c>
      <c r="CT60" s="428" t="str">
        <f t="shared" si="50"/>
        <v/>
      </c>
      <c r="CU60" s="115"/>
      <c r="CV60" s="115"/>
      <c r="CW60" s="115"/>
      <c r="CX60" s="115"/>
      <c r="CY60" s="115"/>
      <c r="CZ60" s="115"/>
      <c r="DA60" s="115"/>
      <c r="DB60" s="115"/>
      <c r="DC60" s="115"/>
      <c r="DD60" s="115"/>
      <c r="DE60" s="115"/>
      <c r="DF60" s="115"/>
      <c r="DG60" s="125"/>
    </row>
    <row r="61" spans="2:111" ht="17.100000000000001" customHeight="1">
      <c r="B61" s="434">
        <v>31</v>
      </c>
      <c r="C61" s="904"/>
      <c r="D61" s="905"/>
      <c r="E61" s="905"/>
      <c r="F61" s="906"/>
      <c r="G61" s="907"/>
      <c r="H61" s="908"/>
      <c r="I61" s="909"/>
      <c r="J61" s="910"/>
      <c r="K61" s="911"/>
      <c r="L61" s="912"/>
      <c r="M61" s="912"/>
      <c r="N61" s="913"/>
      <c r="O61" s="14" t="s">
        <v>3</v>
      </c>
      <c r="P61" s="144" t="s">
        <v>3</v>
      </c>
      <c r="Q61" s="144" t="s">
        <v>3</v>
      </c>
      <c r="R61" s="79" t="s">
        <v>3</v>
      </c>
      <c r="S61" s="914"/>
      <c r="T61" s="915"/>
      <c r="U61" s="916"/>
      <c r="V61" s="14" t="s">
        <v>3</v>
      </c>
      <c r="W61" s="144" t="s">
        <v>3</v>
      </c>
      <c r="X61" s="144" t="s">
        <v>3</v>
      </c>
      <c r="Y61" s="79" t="s">
        <v>3</v>
      </c>
      <c r="Z61" s="914"/>
      <c r="AA61" s="915"/>
      <c r="AB61" s="916"/>
      <c r="AC61" s="14" t="s">
        <v>3</v>
      </c>
      <c r="AD61" s="16" t="s">
        <v>3</v>
      </c>
      <c r="AE61" s="16" t="s">
        <v>3</v>
      </c>
      <c r="AF61" s="16" t="s">
        <v>3</v>
      </c>
      <c r="AG61" s="16" t="s">
        <v>3</v>
      </c>
      <c r="AH61" s="79" t="s">
        <v>3</v>
      </c>
      <c r="AI61" s="167"/>
      <c r="AJ61" s="79" t="s">
        <v>3</v>
      </c>
      <c r="AK61" s="169"/>
      <c r="AL61" s="14" t="s">
        <v>3</v>
      </c>
      <c r="AM61" s="79" t="s">
        <v>3</v>
      </c>
      <c r="AN61" s="917"/>
      <c r="AO61" s="918"/>
      <c r="AP61" s="918"/>
      <c r="AQ61" s="919"/>
      <c r="AR61" s="456" t="str">
        <f t="shared" si="45"/>
        <v/>
      </c>
      <c r="AS61" s="14" t="s">
        <v>3</v>
      </c>
      <c r="AT61" s="16" t="s">
        <v>3</v>
      </c>
      <c r="AU61" s="153" t="s">
        <v>3</v>
      </c>
      <c r="AV61" s="158" t="s">
        <v>3</v>
      </c>
      <c r="AW61" s="79" t="s">
        <v>3</v>
      </c>
      <c r="AX61" s="79" t="s">
        <v>3</v>
      </c>
      <c r="AY61" s="153" t="s">
        <v>3</v>
      </c>
      <c r="AZ61" s="231"/>
      <c r="BA61" s="437" t="str">
        <f>IF($F$12="","",IF($AZ61="","",HLOOKUP($F$12,別紙mast!$D$4:$K$7,3,FALSE)))</f>
        <v/>
      </c>
      <c r="BB61" s="232" t="str">
        <f t="shared" si="25"/>
        <v/>
      </c>
      <c r="BC61" s="232" t="str">
        <f>IF($F$12="","",IF($AZ61="","",HLOOKUP($F$12,別紙mast!$D$9:$K$11,3,FALSE)))</f>
        <v/>
      </c>
      <c r="BD61" s="171" t="str">
        <f t="shared" si="26"/>
        <v/>
      </c>
      <c r="BE61" s="239"/>
      <c r="BF61" s="902" t="str">
        <f>IF($F$12="","",IF($BE61="","",HLOOKUP($F$12,別紙mast!$D$4:$K$7,4,FALSE)))</f>
        <v/>
      </c>
      <c r="BG61" s="903"/>
      <c r="BH61" s="233" t="str">
        <f t="shared" si="27"/>
        <v/>
      </c>
      <c r="BI61" s="235"/>
      <c r="BJ61" s="236"/>
      <c r="BK61" s="236"/>
      <c r="BL61" s="237"/>
      <c r="BM61" s="238"/>
      <c r="BN61" s="453"/>
      <c r="BO61" s="442" t="str">
        <f t="shared" si="28"/>
        <v/>
      </c>
      <c r="BP61" s="433" t="str">
        <f t="shared" si="0"/>
        <v/>
      </c>
      <c r="BQ61" s="445" t="str">
        <f t="shared" si="46"/>
        <v/>
      </c>
      <c r="BR61" s="433" t="str">
        <f t="shared" si="2"/>
        <v/>
      </c>
      <c r="BS61" s="444" t="str">
        <f t="shared" si="3"/>
        <v/>
      </c>
      <c r="BT61" s="432" t="str">
        <f t="shared" si="47"/>
        <v/>
      </c>
      <c r="BU61" s="441" t="str">
        <f t="shared" si="31"/>
        <v/>
      </c>
      <c r="BV61" s="457" t="str">
        <f t="shared" si="32"/>
        <v/>
      </c>
      <c r="BW61" s="215"/>
      <c r="BX61" s="222" t="str">
        <f t="shared" si="5"/>
        <v/>
      </c>
      <c r="BY61" s="222" t="str">
        <f t="shared" si="6"/>
        <v/>
      </c>
      <c r="BZ61" s="222" t="str">
        <f t="shared" si="7"/>
        <v/>
      </c>
      <c r="CA61" s="222" t="str">
        <f t="shared" si="8"/>
        <v/>
      </c>
      <c r="CB61" s="222" t="s">
        <v>468</v>
      </c>
      <c r="CC61" s="115"/>
      <c r="CD61" s="193" t="str">
        <f t="shared" si="9"/>
        <v/>
      </c>
      <c r="CE61" s="192" t="str">
        <f t="shared" si="10"/>
        <v/>
      </c>
      <c r="CF61" s="192" t="str">
        <f t="shared" si="11"/>
        <v/>
      </c>
      <c r="CG61" s="448" t="str">
        <f t="shared" si="12"/>
        <v/>
      </c>
      <c r="CH61" s="192" t="str">
        <f t="shared" si="13"/>
        <v/>
      </c>
      <c r="CI61" s="448" t="str">
        <f t="shared" si="14"/>
        <v/>
      </c>
      <c r="CJ61" s="446" t="str">
        <f t="shared" si="15"/>
        <v/>
      </c>
      <c r="CK61" s="386" t="str">
        <f t="shared" si="16"/>
        <v/>
      </c>
      <c r="CL61" s="387" t="str">
        <f t="shared" si="17"/>
        <v/>
      </c>
      <c r="CM61" s="387" t="str">
        <f t="shared" si="18"/>
        <v/>
      </c>
      <c r="CN61" s="430" t="str">
        <f t="shared" si="43"/>
        <v/>
      </c>
      <c r="CO61" s="229" t="str">
        <f t="shared" si="19"/>
        <v/>
      </c>
      <c r="CP61" s="229" t="str">
        <f t="shared" si="48"/>
        <v/>
      </c>
      <c r="CQ61" s="230" t="str">
        <f t="shared" si="21"/>
        <v/>
      </c>
      <c r="CR61" s="229" t="str">
        <f t="shared" si="51"/>
        <v/>
      </c>
      <c r="CS61" s="230" t="str">
        <f t="shared" si="49"/>
        <v/>
      </c>
      <c r="CT61" s="428" t="str">
        <f t="shared" si="50"/>
        <v/>
      </c>
      <c r="CU61" s="115"/>
      <c r="CV61" s="115"/>
      <c r="CW61" s="115"/>
      <c r="CX61" s="115"/>
      <c r="CY61" s="115"/>
      <c r="CZ61" s="115"/>
      <c r="DA61" s="115"/>
      <c r="DB61" s="115"/>
      <c r="DC61" s="115"/>
      <c r="DD61" s="115"/>
      <c r="DE61" s="115"/>
      <c r="DF61" s="115"/>
      <c r="DG61" s="125"/>
    </row>
    <row r="62" spans="2:111" ht="17.100000000000001" customHeight="1">
      <c r="B62" s="434">
        <v>32</v>
      </c>
      <c r="C62" s="904"/>
      <c r="D62" s="905"/>
      <c r="E62" s="905"/>
      <c r="F62" s="906"/>
      <c r="G62" s="907"/>
      <c r="H62" s="908"/>
      <c r="I62" s="909"/>
      <c r="J62" s="910"/>
      <c r="K62" s="911"/>
      <c r="L62" s="912"/>
      <c r="M62" s="912"/>
      <c r="N62" s="913"/>
      <c r="O62" s="14" t="s">
        <v>3</v>
      </c>
      <c r="P62" s="144" t="s">
        <v>3</v>
      </c>
      <c r="Q62" s="144" t="s">
        <v>3</v>
      </c>
      <c r="R62" s="79" t="s">
        <v>3</v>
      </c>
      <c r="S62" s="914"/>
      <c r="T62" s="915"/>
      <c r="U62" s="916"/>
      <c r="V62" s="14" t="s">
        <v>3</v>
      </c>
      <c r="W62" s="144" t="s">
        <v>3</v>
      </c>
      <c r="X62" s="144" t="s">
        <v>3</v>
      </c>
      <c r="Y62" s="79" t="s">
        <v>3</v>
      </c>
      <c r="Z62" s="914"/>
      <c r="AA62" s="915"/>
      <c r="AB62" s="916"/>
      <c r="AC62" s="14" t="s">
        <v>3</v>
      </c>
      <c r="AD62" s="16" t="s">
        <v>3</v>
      </c>
      <c r="AE62" s="16" t="s">
        <v>3</v>
      </c>
      <c r="AF62" s="16" t="s">
        <v>3</v>
      </c>
      <c r="AG62" s="16" t="s">
        <v>3</v>
      </c>
      <c r="AH62" s="79" t="s">
        <v>3</v>
      </c>
      <c r="AI62" s="167"/>
      <c r="AJ62" s="79" t="s">
        <v>3</v>
      </c>
      <c r="AK62" s="169"/>
      <c r="AL62" s="14" t="s">
        <v>3</v>
      </c>
      <c r="AM62" s="79" t="s">
        <v>3</v>
      </c>
      <c r="AN62" s="917"/>
      <c r="AO62" s="918"/>
      <c r="AP62" s="918"/>
      <c r="AQ62" s="919"/>
      <c r="AR62" s="456" t="str">
        <f t="shared" si="45"/>
        <v/>
      </c>
      <c r="AS62" s="14" t="s">
        <v>3</v>
      </c>
      <c r="AT62" s="16" t="s">
        <v>3</v>
      </c>
      <c r="AU62" s="153" t="s">
        <v>3</v>
      </c>
      <c r="AV62" s="158" t="s">
        <v>3</v>
      </c>
      <c r="AW62" s="79" t="s">
        <v>3</v>
      </c>
      <c r="AX62" s="79" t="s">
        <v>3</v>
      </c>
      <c r="AY62" s="153" t="s">
        <v>3</v>
      </c>
      <c r="AZ62" s="231"/>
      <c r="BA62" s="437" t="str">
        <f>IF($F$12="","",IF($AZ62="","",HLOOKUP($F$12,別紙mast!$D$4:$K$7,3,FALSE)))</f>
        <v/>
      </c>
      <c r="BB62" s="232" t="str">
        <f t="shared" si="25"/>
        <v/>
      </c>
      <c r="BC62" s="232" t="str">
        <f>IF($F$12="","",IF($AZ62="","",HLOOKUP($F$12,別紙mast!$D$9:$K$11,3,FALSE)))</f>
        <v/>
      </c>
      <c r="BD62" s="171" t="str">
        <f t="shared" si="26"/>
        <v/>
      </c>
      <c r="BE62" s="239"/>
      <c r="BF62" s="902" t="str">
        <f>IF($F$12="","",IF($BE62="","",HLOOKUP($F$12,別紙mast!$D$4:$K$7,4,FALSE)))</f>
        <v/>
      </c>
      <c r="BG62" s="903"/>
      <c r="BH62" s="233" t="str">
        <f t="shared" si="27"/>
        <v/>
      </c>
      <c r="BI62" s="235"/>
      <c r="BJ62" s="236"/>
      <c r="BK62" s="236"/>
      <c r="BL62" s="237"/>
      <c r="BM62" s="238"/>
      <c r="BN62" s="453"/>
      <c r="BO62" s="442" t="str">
        <f t="shared" si="28"/>
        <v/>
      </c>
      <c r="BP62" s="433" t="str">
        <f t="shared" si="0"/>
        <v/>
      </c>
      <c r="BQ62" s="445" t="str">
        <f t="shared" si="46"/>
        <v/>
      </c>
      <c r="BR62" s="433" t="str">
        <f t="shared" si="2"/>
        <v/>
      </c>
      <c r="BS62" s="444" t="str">
        <f t="shared" si="3"/>
        <v/>
      </c>
      <c r="BT62" s="432" t="str">
        <f t="shared" si="47"/>
        <v/>
      </c>
      <c r="BU62" s="441" t="str">
        <f t="shared" si="31"/>
        <v/>
      </c>
      <c r="BV62" s="457" t="str">
        <f t="shared" si="32"/>
        <v/>
      </c>
      <c r="BW62" s="215"/>
      <c r="BX62" s="222" t="str">
        <f t="shared" si="5"/>
        <v/>
      </c>
      <c r="BY62" s="222" t="str">
        <f t="shared" si="6"/>
        <v/>
      </c>
      <c r="BZ62" s="222" t="str">
        <f t="shared" si="7"/>
        <v/>
      </c>
      <c r="CA62" s="222" t="str">
        <f t="shared" si="8"/>
        <v/>
      </c>
      <c r="CB62" s="222" t="s">
        <v>468</v>
      </c>
      <c r="CC62" s="115"/>
      <c r="CD62" s="193" t="str">
        <f t="shared" si="9"/>
        <v/>
      </c>
      <c r="CE62" s="192" t="str">
        <f t="shared" si="10"/>
        <v/>
      </c>
      <c r="CF62" s="192" t="str">
        <f t="shared" si="11"/>
        <v/>
      </c>
      <c r="CG62" s="448" t="str">
        <f t="shared" si="12"/>
        <v/>
      </c>
      <c r="CH62" s="192" t="str">
        <f t="shared" si="13"/>
        <v/>
      </c>
      <c r="CI62" s="448" t="str">
        <f t="shared" si="14"/>
        <v/>
      </c>
      <c r="CJ62" s="446" t="str">
        <f t="shared" si="15"/>
        <v/>
      </c>
      <c r="CK62" s="386" t="str">
        <f t="shared" si="16"/>
        <v/>
      </c>
      <c r="CL62" s="387" t="str">
        <f t="shared" si="17"/>
        <v/>
      </c>
      <c r="CM62" s="387" t="str">
        <f t="shared" si="18"/>
        <v/>
      </c>
      <c r="CN62" s="430" t="str">
        <f t="shared" si="43"/>
        <v/>
      </c>
      <c r="CO62" s="229" t="str">
        <f t="shared" si="19"/>
        <v/>
      </c>
      <c r="CP62" s="229" t="str">
        <f t="shared" si="48"/>
        <v/>
      </c>
      <c r="CQ62" s="230" t="str">
        <f t="shared" si="21"/>
        <v/>
      </c>
      <c r="CR62" s="229" t="str">
        <f t="shared" si="51"/>
        <v/>
      </c>
      <c r="CS62" s="230" t="str">
        <f t="shared" si="49"/>
        <v/>
      </c>
      <c r="CT62" s="428" t="str">
        <f t="shared" si="50"/>
        <v/>
      </c>
      <c r="CU62" s="115"/>
      <c r="CV62" s="115"/>
      <c r="CW62" s="115"/>
      <c r="CX62" s="115"/>
      <c r="CY62" s="115"/>
      <c r="CZ62" s="115"/>
      <c r="DA62" s="115"/>
      <c r="DB62" s="115"/>
      <c r="DC62" s="115"/>
      <c r="DD62" s="115"/>
      <c r="DE62" s="115"/>
      <c r="DF62" s="115"/>
      <c r="DG62" s="125"/>
    </row>
    <row r="63" spans="2:111" ht="17.100000000000001" customHeight="1">
      <c r="B63" s="434">
        <v>33</v>
      </c>
      <c r="C63" s="904"/>
      <c r="D63" s="905"/>
      <c r="E63" s="905"/>
      <c r="F63" s="906"/>
      <c r="G63" s="907"/>
      <c r="H63" s="908"/>
      <c r="I63" s="909"/>
      <c r="J63" s="910"/>
      <c r="K63" s="911"/>
      <c r="L63" s="912"/>
      <c r="M63" s="912"/>
      <c r="N63" s="913"/>
      <c r="O63" s="14" t="s">
        <v>3</v>
      </c>
      <c r="P63" s="144" t="s">
        <v>3</v>
      </c>
      <c r="Q63" s="144" t="s">
        <v>3</v>
      </c>
      <c r="R63" s="79" t="s">
        <v>3</v>
      </c>
      <c r="S63" s="914"/>
      <c r="T63" s="915"/>
      <c r="U63" s="916"/>
      <c r="V63" s="14" t="s">
        <v>3</v>
      </c>
      <c r="W63" s="144" t="s">
        <v>3</v>
      </c>
      <c r="X63" s="144" t="s">
        <v>3</v>
      </c>
      <c r="Y63" s="79" t="s">
        <v>3</v>
      </c>
      <c r="Z63" s="914"/>
      <c r="AA63" s="915"/>
      <c r="AB63" s="916"/>
      <c r="AC63" s="14" t="s">
        <v>3</v>
      </c>
      <c r="AD63" s="16" t="s">
        <v>3</v>
      </c>
      <c r="AE63" s="16" t="s">
        <v>3</v>
      </c>
      <c r="AF63" s="16" t="s">
        <v>3</v>
      </c>
      <c r="AG63" s="16" t="s">
        <v>3</v>
      </c>
      <c r="AH63" s="79" t="s">
        <v>3</v>
      </c>
      <c r="AI63" s="167"/>
      <c r="AJ63" s="79" t="s">
        <v>3</v>
      </c>
      <c r="AK63" s="169"/>
      <c r="AL63" s="14" t="s">
        <v>3</v>
      </c>
      <c r="AM63" s="79" t="s">
        <v>3</v>
      </c>
      <c r="AN63" s="917"/>
      <c r="AO63" s="918"/>
      <c r="AP63" s="918"/>
      <c r="AQ63" s="919"/>
      <c r="AR63" s="456" t="str">
        <f t="shared" si="45"/>
        <v/>
      </c>
      <c r="AS63" s="14" t="s">
        <v>3</v>
      </c>
      <c r="AT63" s="16" t="s">
        <v>3</v>
      </c>
      <c r="AU63" s="153" t="s">
        <v>3</v>
      </c>
      <c r="AV63" s="158" t="s">
        <v>3</v>
      </c>
      <c r="AW63" s="79" t="s">
        <v>3</v>
      </c>
      <c r="AX63" s="79" t="s">
        <v>3</v>
      </c>
      <c r="AY63" s="153" t="s">
        <v>3</v>
      </c>
      <c r="AZ63" s="231"/>
      <c r="BA63" s="437" t="str">
        <f>IF($F$12="","",IF($AZ63="","",HLOOKUP($F$12,別紙mast!$D$4:$K$7,3,FALSE)))</f>
        <v/>
      </c>
      <c r="BB63" s="232" t="str">
        <f t="shared" si="25"/>
        <v/>
      </c>
      <c r="BC63" s="232" t="str">
        <f>IF($F$12="","",IF($AZ63="","",HLOOKUP($F$12,別紙mast!$D$9:$K$11,3,FALSE)))</f>
        <v/>
      </c>
      <c r="BD63" s="171" t="str">
        <f t="shared" si="26"/>
        <v/>
      </c>
      <c r="BE63" s="239"/>
      <c r="BF63" s="902" t="str">
        <f>IF($F$12="","",IF($BE63="","",HLOOKUP($F$12,別紙mast!$D$4:$K$7,4,FALSE)))</f>
        <v/>
      </c>
      <c r="BG63" s="903"/>
      <c r="BH63" s="233" t="str">
        <f t="shared" si="27"/>
        <v/>
      </c>
      <c r="BI63" s="235"/>
      <c r="BJ63" s="236"/>
      <c r="BK63" s="236"/>
      <c r="BL63" s="237"/>
      <c r="BM63" s="238"/>
      <c r="BN63" s="453"/>
      <c r="BO63" s="442" t="str">
        <f t="shared" si="28"/>
        <v/>
      </c>
      <c r="BP63" s="433" t="str">
        <f t="shared" ref="BP63:BP94" si="52">IF($BI63="","",ROUNDUP(($CQ63/$CR63),2))</f>
        <v/>
      </c>
      <c r="BQ63" s="445" t="str">
        <f t="shared" si="46"/>
        <v/>
      </c>
      <c r="BR63" s="433" t="str">
        <f t="shared" ref="BR63:BR94" si="53">IF($BI63="","",IF(OR($N$5="■",$AC$28="■",$AC63="■"),"ー",(ROUNDUP($CP63/$CR63,2))))</f>
        <v/>
      </c>
      <c r="BS63" s="444" t="str">
        <f t="shared" ref="BS63:BS94" si="54">IF($CO63="","",TRUNC(($CO63/$CR63)*100))</f>
        <v/>
      </c>
      <c r="BT63" s="432" t="str">
        <f t="shared" si="47"/>
        <v/>
      </c>
      <c r="BU63" s="441" t="str">
        <f t="shared" si="31"/>
        <v/>
      </c>
      <c r="BV63" s="457" t="str">
        <f t="shared" si="32"/>
        <v/>
      </c>
      <c r="BW63" s="215"/>
      <c r="BX63" s="222" t="str">
        <f t="shared" ref="BX63:BX94" si="55">IF(OR(BO63="",BS63=""),"",IF(AND($BO63&gt;=20,$BS63&gt;=100,$BB63="○",$BD63="○"),"○","×"))</f>
        <v/>
      </c>
      <c r="BY63" s="222" t="str">
        <f t="shared" ref="BY63:BY94" si="56">IF(OR(BO63="",BS63=""),"",IF(AND($BO63&gt;=20,$BS63&gt;=100,$BB63="適"),"×",IF(AND($BO63&gt;=20,$BS63&gt;=75,$BS63&lt;100,$BB63="○",$BD63="○"),"○","×")))</f>
        <v/>
      </c>
      <c r="BZ63" s="222" t="str">
        <f t="shared" ref="BZ63:BZ94" si="57">IF(OR(BO63="",BS63=""),"",IF(AND($BO63&gt;=20,$BB63="○",$BD63="○"),"○","×"))</f>
        <v/>
      </c>
      <c r="CA63" s="222" t="str">
        <f t="shared" ref="CA63:CA94" si="58">IF(OR(BO63="",BS63=""),"",IF(AND($BO63&gt;=20,$BS63&gt;=50,$BS63&lt;75,$BB63="○",$BD63="○"),"○","×"))</f>
        <v/>
      </c>
      <c r="CB63" s="222" t="s">
        <v>468</v>
      </c>
      <c r="CC63" s="115"/>
      <c r="CD63" s="193" t="str">
        <f t="shared" ref="CD63:CD94" si="59">IF($BI63="","",SUM($BI63*$I63))</f>
        <v/>
      </c>
      <c r="CE63" s="192" t="str">
        <f t="shared" ref="CE63:CE94" si="60">IF($BJ63="","",SUM($BJ63*$I63))</f>
        <v/>
      </c>
      <c r="CF63" s="192" t="str">
        <f t="shared" ref="CF63:CF94" si="61">IF($BI63="","",IF($N$5="■",SUM($BJ63*$I63),SUM($BK63*$I63)))</f>
        <v/>
      </c>
      <c r="CG63" s="448" t="str">
        <f t="shared" ref="CG63:CG94" si="62">IF($BL63="","",SUM($BL63*$I63))</f>
        <v/>
      </c>
      <c r="CH63" s="192" t="str">
        <f t="shared" ref="CH63:CH94" si="63">IF($BI63="","",IF($N$5="■",0,SUM($BM63*$I63)))</f>
        <v/>
      </c>
      <c r="CI63" s="448" t="str">
        <f t="shared" ref="CI63:CI94" si="64">IF($BI63="","",IF($N$5="■",0,SUM($BN63*$I63)))</f>
        <v/>
      </c>
      <c r="CJ63" s="446" t="str">
        <f t="shared" ref="CJ63:CJ94" si="65">IF($BJ63="","",(ROUNDUP(($BJ63/1000),1)*$I63))</f>
        <v/>
      </c>
      <c r="CK63" s="386" t="str">
        <f t="shared" ref="CK63:CK94" si="66">IF($BL63="","",(ROUNDUP(($BL63/1000),1)*$I63))</f>
        <v/>
      </c>
      <c r="CL63" s="387" t="str">
        <f t="shared" ref="CL63:CL94" si="67">IF($BI63="","",IF($N$5="■",(ROUNDUP(($BJ63/1000),1)*$I63),(ROUNDUP(($BK63/1000),1))*$I63))</f>
        <v/>
      </c>
      <c r="CM63" s="387" t="str">
        <f t="shared" ref="CM63:CM94" si="68">IF($BI63="","",ROUNDUP(((((($BL63-$BI63)*0.8)+$BI63)/1000)),1)*$I63)</f>
        <v/>
      </c>
      <c r="CN63" s="430" t="str">
        <f t="shared" si="43"/>
        <v/>
      </c>
      <c r="CO63" s="229" t="str">
        <f t="shared" ref="CO63:CO94" si="69">IF($CR63="","",IF($N$5="■",SUM($CR63-$CT63),SUM($CR63-$CS63)))</f>
        <v/>
      </c>
      <c r="CP63" s="229" t="str">
        <f t="shared" si="48"/>
        <v/>
      </c>
      <c r="CQ63" s="230" t="str">
        <f t="shared" ref="CQ63:CQ94" si="70">IF($BI63="","",IF($N$5="■",(ROUNDUP(($BJ63-$BI63)/1000,1)),ROUNDUP(($BK63-$BI63)/1000,1))&amp;"")</f>
        <v/>
      </c>
      <c r="CR63" s="229" t="str">
        <f t="shared" si="51"/>
        <v/>
      </c>
      <c r="CS63" s="230" t="str">
        <f t="shared" si="49"/>
        <v/>
      </c>
      <c r="CT63" s="428" t="str">
        <f t="shared" si="50"/>
        <v/>
      </c>
      <c r="CU63" s="115"/>
      <c r="CV63" s="115"/>
      <c r="CW63" s="115"/>
      <c r="CX63" s="115"/>
      <c r="CY63" s="115"/>
      <c r="CZ63" s="115"/>
      <c r="DA63" s="115"/>
      <c r="DB63" s="115"/>
      <c r="DC63" s="115"/>
      <c r="DD63" s="115"/>
      <c r="DE63" s="115"/>
      <c r="DF63" s="115"/>
      <c r="DG63" s="125"/>
    </row>
    <row r="64" spans="2:111" ht="17.100000000000001" customHeight="1">
      <c r="B64" s="434">
        <v>34</v>
      </c>
      <c r="C64" s="904"/>
      <c r="D64" s="905"/>
      <c r="E64" s="905"/>
      <c r="F64" s="906"/>
      <c r="G64" s="907"/>
      <c r="H64" s="908"/>
      <c r="I64" s="909"/>
      <c r="J64" s="910"/>
      <c r="K64" s="911"/>
      <c r="L64" s="912"/>
      <c r="M64" s="912"/>
      <c r="N64" s="913"/>
      <c r="O64" s="14" t="s">
        <v>3</v>
      </c>
      <c r="P64" s="144" t="s">
        <v>3</v>
      </c>
      <c r="Q64" s="144" t="s">
        <v>3</v>
      </c>
      <c r="R64" s="79" t="s">
        <v>3</v>
      </c>
      <c r="S64" s="914"/>
      <c r="T64" s="915"/>
      <c r="U64" s="916"/>
      <c r="V64" s="14" t="s">
        <v>3</v>
      </c>
      <c r="W64" s="144" t="s">
        <v>3</v>
      </c>
      <c r="X64" s="144" t="s">
        <v>3</v>
      </c>
      <c r="Y64" s="79" t="s">
        <v>3</v>
      </c>
      <c r="Z64" s="914"/>
      <c r="AA64" s="915"/>
      <c r="AB64" s="916"/>
      <c r="AC64" s="14" t="s">
        <v>3</v>
      </c>
      <c r="AD64" s="16" t="s">
        <v>3</v>
      </c>
      <c r="AE64" s="16" t="s">
        <v>3</v>
      </c>
      <c r="AF64" s="16" t="s">
        <v>3</v>
      </c>
      <c r="AG64" s="16" t="s">
        <v>3</v>
      </c>
      <c r="AH64" s="79" t="s">
        <v>3</v>
      </c>
      <c r="AI64" s="167"/>
      <c r="AJ64" s="79" t="s">
        <v>3</v>
      </c>
      <c r="AK64" s="169"/>
      <c r="AL64" s="14" t="s">
        <v>3</v>
      </c>
      <c r="AM64" s="79" t="s">
        <v>3</v>
      </c>
      <c r="AN64" s="917"/>
      <c r="AO64" s="918"/>
      <c r="AP64" s="918"/>
      <c r="AQ64" s="919"/>
      <c r="AR64" s="456" t="str">
        <f t="shared" si="45"/>
        <v/>
      </c>
      <c r="AS64" s="14" t="s">
        <v>3</v>
      </c>
      <c r="AT64" s="16" t="s">
        <v>3</v>
      </c>
      <c r="AU64" s="153" t="s">
        <v>3</v>
      </c>
      <c r="AV64" s="158" t="s">
        <v>3</v>
      </c>
      <c r="AW64" s="79" t="s">
        <v>3</v>
      </c>
      <c r="AX64" s="79" t="s">
        <v>3</v>
      </c>
      <c r="AY64" s="153" t="s">
        <v>3</v>
      </c>
      <c r="AZ64" s="231"/>
      <c r="BA64" s="437" t="str">
        <f>IF($F$12="","",IF($AZ64="","",HLOOKUP($F$12,別紙mast!$D$4:$K$7,3,FALSE)))</f>
        <v/>
      </c>
      <c r="BB64" s="232" t="str">
        <f t="shared" si="25"/>
        <v/>
      </c>
      <c r="BC64" s="232" t="str">
        <f>IF($F$12="","",IF($AZ64="","",HLOOKUP($F$12,別紙mast!$D$9:$K$11,3,FALSE)))</f>
        <v/>
      </c>
      <c r="BD64" s="171" t="str">
        <f t="shared" si="26"/>
        <v/>
      </c>
      <c r="BE64" s="239"/>
      <c r="BF64" s="902" t="str">
        <f>IF($F$12="","",IF($BE64="","",HLOOKUP($F$12,別紙mast!$D$4:$K$7,4,FALSE)))</f>
        <v/>
      </c>
      <c r="BG64" s="903"/>
      <c r="BH64" s="233" t="str">
        <f t="shared" si="27"/>
        <v/>
      </c>
      <c r="BI64" s="235"/>
      <c r="BJ64" s="236"/>
      <c r="BK64" s="236"/>
      <c r="BL64" s="237"/>
      <c r="BM64" s="238"/>
      <c r="BN64" s="453"/>
      <c r="BO64" s="442" t="str">
        <f t="shared" si="28"/>
        <v/>
      </c>
      <c r="BP64" s="433" t="str">
        <f t="shared" si="52"/>
        <v/>
      </c>
      <c r="BQ64" s="445" t="str">
        <f t="shared" si="46"/>
        <v/>
      </c>
      <c r="BR64" s="433" t="str">
        <f t="shared" si="53"/>
        <v/>
      </c>
      <c r="BS64" s="444" t="str">
        <f t="shared" si="54"/>
        <v/>
      </c>
      <c r="BT64" s="432" t="str">
        <f t="shared" si="47"/>
        <v/>
      </c>
      <c r="BU64" s="441" t="str">
        <f t="shared" si="31"/>
        <v/>
      </c>
      <c r="BV64" s="457" t="str">
        <f t="shared" si="32"/>
        <v/>
      </c>
      <c r="BW64" s="215"/>
      <c r="BX64" s="222" t="str">
        <f t="shared" si="55"/>
        <v/>
      </c>
      <c r="BY64" s="222" t="str">
        <f t="shared" si="56"/>
        <v/>
      </c>
      <c r="BZ64" s="222" t="str">
        <f t="shared" si="57"/>
        <v/>
      </c>
      <c r="CA64" s="222" t="str">
        <f t="shared" si="58"/>
        <v/>
      </c>
      <c r="CB64" s="222" t="s">
        <v>468</v>
      </c>
      <c r="CC64" s="115"/>
      <c r="CD64" s="193" t="str">
        <f t="shared" si="59"/>
        <v/>
      </c>
      <c r="CE64" s="192" t="str">
        <f t="shared" si="60"/>
        <v/>
      </c>
      <c r="CF64" s="192" t="str">
        <f t="shared" si="61"/>
        <v/>
      </c>
      <c r="CG64" s="448" t="str">
        <f t="shared" si="62"/>
        <v/>
      </c>
      <c r="CH64" s="192" t="str">
        <f t="shared" si="63"/>
        <v/>
      </c>
      <c r="CI64" s="448" t="str">
        <f t="shared" si="64"/>
        <v/>
      </c>
      <c r="CJ64" s="446" t="str">
        <f t="shared" si="65"/>
        <v/>
      </c>
      <c r="CK64" s="386" t="str">
        <f t="shared" si="66"/>
        <v/>
      </c>
      <c r="CL64" s="387" t="str">
        <f t="shared" si="67"/>
        <v/>
      </c>
      <c r="CM64" s="387" t="str">
        <f t="shared" si="68"/>
        <v/>
      </c>
      <c r="CN64" s="430" t="str">
        <f t="shared" si="43"/>
        <v/>
      </c>
      <c r="CO64" s="229" t="str">
        <f t="shared" si="69"/>
        <v/>
      </c>
      <c r="CP64" s="229" t="str">
        <f t="shared" si="48"/>
        <v/>
      </c>
      <c r="CQ64" s="230" t="str">
        <f t="shared" si="70"/>
        <v/>
      </c>
      <c r="CR64" s="229" t="str">
        <f t="shared" si="51"/>
        <v/>
      </c>
      <c r="CS64" s="230" t="str">
        <f t="shared" si="49"/>
        <v/>
      </c>
      <c r="CT64" s="428" t="str">
        <f t="shared" si="50"/>
        <v/>
      </c>
      <c r="CU64" s="115"/>
      <c r="CV64" s="115"/>
      <c r="CW64" s="115"/>
      <c r="CX64" s="115"/>
      <c r="CY64" s="115"/>
      <c r="CZ64" s="115"/>
      <c r="DA64" s="115"/>
      <c r="DB64" s="115"/>
      <c r="DC64" s="115"/>
      <c r="DD64" s="115"/>
      <c r="DE64" s="115"/>
      <c r="DF64" s="115"/>
      <c r="DG64" s="125"/>
    </row>
    <row r="65" spans="2:111" ht="17.100000000000001" customHeight="1">
      <c r="B65" s="434">
        <v>35</v>
      </c>
      <c r="C65" s="904"/>
      <c r="D65" s="905"/>
      <c r="E65" s="905"/>
      <c r="F65" s="906"/>
      <c r="G65" s="907"/>
      <c r="H65" s="908"/>
      <c r="I65" s="909"/>
      <c r="J65" s="910"/>
      <c r="K65" s="911"/>
      <c r="L65" s="912"/>
      <c r="M65" s="912"/>
      <c r="N65" s="913"/>
      <c r="O65" s="14" t="s">
        <v>3</v>
      </c>
      <c r="P65" s="144" t="s">
        <v>3</v>
      </c>
      <c r="Q65" s="144" t="s">
        <v>3</v>
      </c>
      <c r="R65" s="79" t="s">
        <v>3</v>
      </c>
      <c r="S65" s="914"/>
      <c r="T65" s="915"/>
      <c r="U65" s="916"/>
      <c r="V65" s="14" t="s">
        <v>3</v>
      </c>
      <c r="W65" s="144" t="s">
        <v>3</v>
      </c>
      <c r="X65" s="144" t="s">
        <v>3</v>
      </c>
      <c r="Y65" s="79" t="s">
        <v>3</v>
      </c>
      <c r="Z65" s="914"/>
      <c r="AA65" s="915"/>
      <c r="AB65" s="916"/>
      <c r="AC65" s="14" t="s">
        <v>3</v>
      </c>
      <c r="AD65" s="16" t="s">
        <v>3</v>
      </c>
      <c r="AE65" s="16" t="s">
        <v>3</v>
      </c>
      <c r="AF65" s="16" t="s">
        <v>3</v>
      </c>
      <c r="AG65" s="16" t="s">
        <v>3</v>
      </c>
      <c r="AH65" s="79" t="s">
        <v>3</v>
      </c>
      <c r="AI65" s="167"/>
      <c r="AJ65" s="79" t="s">
        <v>3</v>
      </c>
      <c r="AK65" s="169"/>
      <c r="AL65" s="14" t="s">
        <v>3</v>
      </c>
      <c r="AM65" s="79" t="s">
        <v>3</v>
      </c>
      <c r="AN65" s="917"/>
      <c r="AO65" s="918"/>
      <c r="AP65" s="918"/>
      <c r="AQ65" s="919"/>
      <c r="AR65" s="456" t="str">
        <f t="shared" si="45"/>
        <v/>
      </c>
      <c r="AS65" s="14" t="s">
        <v>3</v>
      </c>
      <c r="AT65" s="16" t="s">
        <v>3</v>
      </c>
      <c r="AU65" s="153" t="s">
        <v>3</v>
      </c>
      <c r="AV65" s="158" t="s">
        <v>3</v>
      </c>
      <c r="AW65" s="79" t="s">
        <v>3</v>
      </c>
      <c r="AX65" s="79" t="s">
        <v>3</v>
      </c>
      <c r="AY65" s="153" t="s">
        <v>3</v>
      </c>
      <c r="AZ65" s="231"/>
      <c r="BA65" s="437" t="str">
        <f>IF($F$12="","",IF($AZ65="","",HLOOKUP($F$12,別紙mast!$D$4:$K$7,3,FALSE)))</f>
        <v/>
      </c>
      <c r="BB65" s="232" t="str">
        <f t="shared" si="25"/>
        <v/>
      </c>
      <c r="BC65" s="232" t="str">
        <f>IF($F$12="","",IF($AZ65="","",HLOOKUP($F$12,別紙mast!$D$9:$K$11,3,FALSE)))</f>
        <v/>
      </c>
      <c r="BD65" s="171" t="str">
        <f t="shared" si="26"/>
        <v/>
      </c>
      <c r="BE65" s="239"/>
      <c r="BF65" s="902" t="str">
        <f>IF($F$12="","",IF($BE65="","",HLOOKUP($F$12,別紙mast!$D$4:$K$7,4,FALSE)))</f>
        <v/>
      </c>
      <c r="BG65" s="903"/>
      <c r="BH65" s="233" t="str">
        <f t="shared" si="27"/>
        <v/>
      </c>
      <c r="BI65" s="235"/>
      <c r="BJ65" s="236"/>
      <c r="BK65" s="236"/>
      <c r="BL65" s="237"/>
      <c r="BM65" s="238"/>
      <c r="BN65" s="453"/>
      <c r="BO65" s="442" t="str">
        <f t="shared" si="28"/>
        <v/>
      </c>
      <c r="BP65" s="433" t="str">
        <f t="shared" si="52"/>
        <v/>
      </c>
      <c r="BQ65" s="445" t="str">
        <f t="shared" si="46"/>
        <v/>
      </c>
      <c r="BR65" s="433" t="str">
        <f t="shared" si="53"/>
        <v/>
      </c>
      <c r="BS65" s="444" t="str">
        <f t="shared" si="54"/>
        <v/>
      </c>
      <c r="BT65" s="432" t="str">
        <f t="shared" si="47"/>
        <v/>
      </c>
      <c r="BU65" s="441" t="str">
        <f t="shared" si="31"/>
        <v/>
      </c>
      <c r="BV65" s="457" t="str">
        <f t="shared" si="32"/>
        <v/>
      </c>
      <c r="BW65" s="215"/>
      <c r="BX65" s="222" t="str">
        <f t="shared" si="55"/>
        <v/>
      </c>
      <c r="BY65" s="222" t="str">
        <f t="shared" si="56"/>
        <v/>
      </c>
      <c r="BZ65" s="222" t="str">
        <f t="shared" si="57"/>
        <v/>
      </c>
      <c r="CA65" s="222" t="str">
        <f t="shared" si="58"/>
        <v/>
      </c>
      <c r="CB65" s="222" t="s">
        <v>468</v>
      </c>
      <c r="CC65" s="115"/>
      <c r="CD65" s="193" t="str">
        <f t="shared" si="59"/>
        <v/>
      </c>
      <c r="CE65" s="192" t="str">
        <f t="shared" si="60"/>
        <v/>
      </c>
      <c r="CF65" s="192" t="str">
        <f t="shared" si="61"/>
        <v/>
      </c>
      <c r="CG65" s="448" t="str">
        <f t="shared" si="62"/>
        <v/>
      </c>
      <c r="CH65" s="192" t="str">
        <f t="shared" si="63"/>
        <v/>
      </c>
      <c r="CI65" s="448" t="str">
        <f t="shared" si="64"/>
        <v/>
      </c>
      <c r="CJ65" s="446" t="str">
        <f t="shared" si="65"/>
        <v/>
      </c>
      <c r="CK65" s="386" t="str">
        <f t="shared" si="66"/>
        <v/>
      </c>
      <c r="CL65" s="387" t="str">
        <f t="shared" si="67"/>
        <v/>
      </c>
      <c r="CM65" s="387" t="str">
        <f t="shared" si="68"/>
        <v/>
      </c>
      <c r="CN65" s="430" t="str">
        <f t="shared" si="43"/>
        <v/>
      </c>
      <c r="CO65" s="229" t="str">
        <f t="shared" si="69"/>
        <v/>
      </c>
      <c r="CP65" s="229" t="str">
        <f t="shared" si="48"/>
        <v/>
      </c>
      <c r="CQ65" s="230" t="str">
        <f t="shared" si="70"/>
        <v/>
      </c>
      <c r="CR65" s="229" t="str">
        <f t="shared" si="51"/>
        <v/>
      </c>
      <c r="CS65" s="230" t="str">
        <f t="shared" si="49"/>
        <v/>
      </c>
      <c r="CT65" s="428" t="str">
        <f t="shared" si="50"/>
        <v/>
      </c>
      <c r="CU65" s="115"/>
      <c r="CV65" s="115"/>
      <c r="CW65" s="115"/>
      <c r="CX65" s="115"/>
      <c r="CY65" s="115"/>
      <c r="CZ65" s="115"/>
      <c r="DA65" s="115"/>
      <c r="DB65" s="115"/>
      <c r="DC65" s="115"/>
      <c r="DD65" s="115"/>
      <c r="DE65" s="115"/>
      <c r="DF65" s="115"/>
      <c r="DG65" s="125"/>
    </row>
    <row r="66" spans="2:111" ht="17.100000000000001" customHeight="1">
      <c r="B66" s="434">
        <v>36</v>
      </c>
      <c r="C66" s="904"/>
      <c r="D66" s="905"/>
      <c r="E66" s="905"/>
      <c r="F66" s="906"/>
      <c r="G66" s="907"/>
      <c r="H66" s="908"/>
      <c r="I66" s="909"/>
      <c r="J66" s="910"/>
      <c r="K66" s="911"/>
      <c r="L66" s="912"/>
      <c r="M66" s="912"/>
      <c r="N66" s="913"/>
      <c r="O66" s="14" t="s">
        <v>3</v>
      </c>
      <c r="P66" s="144" t="s">
        <v>3</v>
      </c>
      <c r="Q66" s="144" t="s">
        <v>3</v>
      </c>
      <c r="R66" s="79" t="s">
        <v>3</v>
      </c>
      <c r="S66" s="914"/>
      <c r="T66" s="915"/>
      <c r="U66" s="916"/>
      <c r="V66" s="14" t="s">
        <v>3</v>
      </c>
      <c r="W66" s="144" t="s">
        <v>3</v>
      </c>
      <c r="X66" s="144" t="s">
        <v>3</v>
      </c>
      <c r="Y66" s="79" t="s">
        <v>3</v>
      </c>
      <c r="Z66" s="914"/>
      <c r="AA66" s="915"/>
      <c r="AB66" s="916"/>
      <c r="AC66" s="14" t="s">
        <v>3</v>
      </c>
      <c r="AD66" s="16" t="s">
        <v>3</v>
      </c>
      <c r="AE66" s="16" t="s">
        <v>3</v>
      </c>
      <c r="AF66" s="16" t="s">
        <v>3</v>
      </c>
      <c r="AG66" s="16" t="s">
        <v>3</v>
      </c>
      <c r="AH66" s="79" t="s">
        <v>3</v>
      </c>
      <c r="AI66" s="167"/>
      <c r="AJ66" s="79" t="s">
        <v>3</v>
      </c>
      <c r="AK66" s="169"/>
      <c r="AL66" s="14" t="s">
        <v>3</v>
      </c>
      <c r="AM66" s="79" t="s">
        <v>3</v>
      </c>
      <c r="AN66" s="917"/>
      <c r="AO66" s="918"/>
      <c r="AP66" s="918"/>
      <c r="AQ66" s="919"/>
      <c r="AR66" s="456" t="str">
        <f t="shared" si="45"/>
        <v/>
      </c>
      <c r="AS66" s="14" t="s">
        <v>3</v>
      </c>
      <c r="AT66" s="16" t="s">
        <v>3</v>
      </c>
      <c r="AU66" s="153" t="s">
        <v>3</v>
      </c>
      <c r="AV66" s="158" t="s">
        <v>3</v>
      </c>
      <c r="AW66" s="79" t="s">
        <v>3</v>
      </c>
      <c r="AX66" s="79" t="s">
        <v>3</v>
      </c>
      <c r="AY66" s="153" t="s">
        <v>3</v>
      </c>
      <c r="AZ66" s="231"/>
      <c r="BA66" s="437" t="str">
        <f>IF($F$12="","",IF($AZ66="","",HLOOKUP($F$12,別紙mast!$D$4:$K$7,3,FALSE)))</f>
        <v/>
      </c>
      <c r="BB66" s="232" t="str">
        <f t="shared" si="25"/>
        <v/>
      </c>
      <c r="BC66" s="232" t="str">
        <f>IF($F$12="","",IF($AZ66="","",HLOOKUP($F$12,別紙mast!$D$9:$K$11,3,FALSE)))</f>
        <v/>
      </c>
      <c r="BD66" s="171" t="str">
        <f t="shared" si="26"/>
        <v/>
      </c>
      <c r="BE66" s="239"/>
      <c r="BF66" s="902" t="str">
        <f>IF($F$12="","",IF($BE66="","",HLOOKUP($F$12,別紙mast!$D$4:$K$7,4,FALSE)))</f>
        <v/>
      </c>
      <c r="BG66" s="903"/>
      <c r="BH66" s="233" t="str">
        <f t="shared" si="27"/>
        <v/>
      </c>
      <c r="BI66" s="235"/>
      <c r="BJ66" s="236"/>
      <c r="BK66" s="236"/>
      <c r="BL66" s="237"/>
      <c r="BM66" s="238"/>
      <c r="BN66" s="453"/>
      <c r="BO66" s="442" t="str">
        <f t="shared" si="28"/>
        <v/>
      </c>
      <c r="BP66" s="433" t="str">
        <f t="shared" si="52"/>
        <v/>
      </c>
      <c r="BQ66" s="445" t="str">
        <f t="shared" si="46"/>
        <v/>
      </c>
      <c r="BR66" s="433" t="str">
        <f t="shared" si="53"/>
        <v/>
      </c>
      <c r="BS66" s="444" t="str">
        <f t="shared" si="54"/>
        <v/>
      </c>
      <c r="BT66" s="432" t="str">
        <f t="shared" si="47"/>
        <v/>
      </c>
      <c r="BU66" s="441" t="str">
        <f t="shared" si="31"/>
        <v/>
      </c>
      <c r="BV66" s="457" t="str">
        <f t="shared" si="32"/>
        <v/>
      </c>
      <c r="BW66" s="215"/>
      <c r="BX66" s="222" t="str">
        <f t="shared" si="55"/>
        <v/>
      </c>
      <c r="BY66" s="222" t="str">
        <f t="shared" si="56"/>
        <v/>
      </c>
      <c r="BZ66" s="222" t="str">
        <f t="shared" si="57"/>
        <v/>
      </c>
      <c r="CA66" s="222" t="str">
        <f t="shared" si="58"/>
        <v/>
      </c>
      <c r="CB66" s="222" t="s">
        <v>468</v>
      </c>
      <c r="CC66" s="115"/>
      <c r="CD66" s="193" t="str">
        <f t="shared" si="59"/>
        <v/>
      </c>
      <c r="CE66" s="192" t="str">
        <f t="shared" si="60"/>
        <v/>
      </c>
      <c r="CF66" s="192" t="str">
        <f t="shared" si="61"/>
        <v/>
      </c>
      <c r="CG66" s="448" t="str">
        <f t="shared" si="62"/>
        <v/>
      </c>
      <c r="CH66" s="192" t="str">
        <f t="shared" si="63"/>
        <v/>
      </c>
      <c r="CI66" s="448" t="str">
        <f t="shared" si="64"/>
        <v/>
      </c>
      <c r="CJ66" s="446" t="str">
        <f t="shared" si="65"/>
        <v/>
      </c>
      <c r="CK66" s="386" t="str">
        <f t="shared" si="66"/>
        <v/>
      </c>
      <c r="CL66" s="387" t="str">
        <f t="shared" si="67"/>
        <v/>
      </c>
      <c r="CM66" s="387" t="str">
        <f t="shared" si="68"/>
        <v/>
      </c>
      <c r="CN66" s="430" t="str">
        <f t="shared" si="43"/>
        <v/>
      </c>
      <c r="CO66" s="229" t="str">
        <f t="shared" si="69"/>
        <v/>
      </c>
      <c r="CP66" s="229" t="str">
        <f t="shared" si="48"/>
        <v/>
      </c>
      <c r="CQ66" s="230" t="str">
        <f t="shared" si="70"/>
        <v/>
      </c>
      <c r="CR66" s="229" t="str">
        <f t="shared" si="51"/>
        <v/>
      </c>
      <c r="CS66" s="230" t="str">
        <f t="shared" si="49"/>
        <v/>
      </c>
      <c r="CT66" s="428" t="str">
        <f t="shared" si="50"/>
        <v/>
      </c>
      <c r="CU66" s="115"/>
      <c r="CV66" s="115"/>
      <c r="CW66" s="115"/>
      <c r="CX66" s="115"/>
      <c r="CY66" s="115"/>
      <c r="CZ66" s="115"/>
      <c r="DA66" s="115"/>
      <c r="DB66" s="115"/>
      <c r="DC66" s="115"/>
      <c r="DD66" s="115"/>
      <c r="DE66" s="115"/>
      <c r="DF66" s="115"/>
      <c r="DG66" s="125"/>
    </row>
    <row r="67" spans="2:111" ht="17.100000000000001" customHeight="1">
      <c r="B67" s="434">
        <v>37</v>
      </c>
      <c r="C67" s="904"/>
      <c r="D67" s="905"/>
      <c r="E67" s="905"/>
      <c r="F67" s="906"/>
      <c r="G67" s="907"/>
      <c r="H67" s="908"/>
      <c r="I67" s="909"/>
      <c r="J67" s="910"/>
      <c r="K67" s="911"/>
      <c r="L67" s="912"/>
      <c r="M67" s="912"/>
      <c r="N67" s="913"/>
      <c r="O67" s="14" t="s">
        <v>3</v>
      </c>
      <c r="P67" s="144" t="s">
        <v>3</v>
      </c>
      <c r="Q67" s="144" t="s">
        <v>3</v>
      </c>
      <c r="R67" s="79" t="s">
        <v>3</v>
      </c>
      <c r="S67" s="914"/>
      <c r="T67" s="915"/>
      <c r="U67" s="916"/>
      <c r="V67" s="14" t="s">
        <v>3</v>
      </c>
      <c r="W67" s="144" t="s">
        <v>3</v>
      </c>
      <c r="X67" s="144" t="s">
        <v>3</v>
      </c>
      <c r="Y67" s="79" t="s">
        <v>3</v>
      </c>
      <c r="Z67" s="914"/>
      <c r="AA67" s="915"/>
      <c r="AB67" s="916"/>
      <c r="AC67" s="14" t="s">
        <v>3</v>
      </c>
      <c r="AD67" s="16" t="s">
        <v>3</v>
      </c>
      <c r="AE67" s="16" t="s">
        <v>3</v>
      </c>
      <c r="AF67" s="16" t="s">
        <v>3</v>
      </c>
      <c r="AG67" s="16" t="s">
        <v>3</v>
      </c>
      <c r="AH67" s="79" t="s">
        <v>3</v>
      </c>
      <c r="AI67" s="167"/>
      <c r="AJ67" s="79" t="s">
        <v>3</v>
      </c>
      <c r="AK67" s="169"/>
      <c r="AL67" s="14" t="s">
        <v>3</v>
      </c>
      <c r="AM67" s="79" t="s">
        <v>3</v>
      </c>
      <c r="AN67" s="917"/>
      <c r="AO67" s="918"/>
      <c r="AP67" s="918"/>
      <c r="AQ67" s="919"/>
      <c r="AR67" s="456" t="str">
        <f t="shared" si="45"/>
        <v/>
      </c>
      <c r="AS67" s="14" t="s">
        <v>3</v>
      </c>
      <c r="AT67" s="16" t="s">
        <v>3</v>
      </c>
      <c r="AU67" s="153" t="s">
        <v>3</v>
      </c>
      <c r="AV67" s="158" t="s">
        <v>3</v>
      </c>
      <c r="AW67" s="79" t="s">
        <v>3</v>
      </c>
      <c r="AX67" s="79" t="s">
        <v>3</v>
      </c>
      <c r="AY67" s="153" t="s">
        <v>3</v>
      </c>
      <c r="AZ67" s="231"/>
      <c r="BA67" s="437" t="str">
        <f>IF($F$12="","",IF($AZ67="","",HLOOKUP($F$12,別紙mast!$D$4:$K$7,3,FALSE)))</f>
        <v/>
      </c>
      <c r="BB67" s="232" t="str">
        <f t="shared" si="25"/>
        <v/>
      </c>
      <c r="BC67" s="232" t="str">
        <f>IF($F$12="","",IF($AZ67="","",HLOOKUP($F$12,別紙mast!$D$9:$K$11,3,FALSE)))</f>
        <v/>
      </c>
      <c r="BD67" s="171" t="str">
        <f t="shared" si="26"/>
        <v/>
      </c>
      <c r="BE67" s="239"/>
      <c r="BF67" s="902" t="str">
        <f>IF($F$12="","",IF($BE67="","",HLOOKUP($F$12,別紙mast!$D$4:$K$7,4,FALSE)))</f>
        <v/>
      </c>
      <c r="BG67" s="903"/>
      <c r="BH67" s="233" t="str">
        <f t="shared" si="27"/>
        <v/>
      </c>
      <c r="BI67" s="235"/>
      <c r="BJ67" s="236"/>
      <c r="BK67" s="236"/>
      <c r="BL67" s="237"/>
      <c r="BM67" s="238"/>
      <c r="BN67" s="453"/>
      <c r="BO67" s="442" t="str">
        <f t="shared" si="28"/>
        <v/>
      </c>
      <c r="BP67" s="433" t="str">
        <f t="shared" si="52"/>
        <v/>
      </c>
      <c r="BQ67" s="445" t="str">
        <f t="shared" si="46"/>
        <v/>
      </c>
      <c r="BR67" s="433" t="str">
        <f t="shared" si="53"/>
        <v/>
      </c>
      <c r="BS67" s="444" t="str">
        <f t="shared" si="54"/>
        <v/>
      </c>
      <c r="BT67" s="432" t="str">
        <f t="shared" si="47"/>
        <v/>
      </c>
      <c r="BU67" s="441" t="str">
        <f t="shared" si="31"/>
        <v/>
      </c>
      <c r="BV67" s="457" t="str">
        <f t="shared" si="32"/>
        <v/>
      </c>
      <c r="BW67" s="215"/>
      <c r="BX67" s="222" t="str">
        <f t="shared" si="55"/>
        <v/>
      </c>
      <c r="BY67" s="222" t="str">
        <f t="shared" si="56"/>
        <v/>
      </c>
      <c r="BZ67" s="222" t="str">
        <f t="shared" si="57"/>
        <v/>
      </c>
      <c r="CA67" s="222" t="str">
        <f t="shared" si="58"/>
        <v/>
      </c>
      <c r="CB67" s="222" t="s">
        <v>468</v>
      </c>
      <c r="CC67" s="115"/>
      <c r="CD67" s="193" t="str">
        <f t="shared" si="59"/>
        <v/>
      </c>
      <c r="CE67" s="192" t="str">
        <f t="shared" si="60"/>
        <v/>
      </c>
      <c r="CF67" s="192" t="str">
        <f t="shared" si="61"/>
        <v/>
      </c>
      <c r="CG67" s="448" t="str">
        <f t="shared" si="62"/>
        <v/>
      </c>
      <c r="CH67" s="192" t="str">
        <f t="shared" si="63"/>
        <v/>
      </c>
      <c r="CI67" s="448" t="str">
        <f t="shared" si="64"/>
        <v/>
      </c>
      <c r="CJ67" s="446" t="str">
        <f t="shared" si="65"/>
        <v/>
      </c>
      <c r="CK67" s="386" t="str">
        <f t="shared" si="66"/>
        <v/>
      </c>
      <c r="CL67" s="387" t="str">
        <f t="shared" si="67"/>
        <v/>
      </c>
      <c r="CM67" s="387" t="str">
        <f t="shared" si="68"/>
        <v/>
      </c>
      <c r="CN67" s="430" t="str">
        <f t="shared" si="43"/>
        <v/>
      </c>
      <c r="CO67" s="229" t="str">
        <f t="shared" si="69"/>
        <v/>
      </c>
      <c r="CP67" s="229" t="str">
        <f t="shared" si="48"/>
        <v/>
      </c>
      <c r="CQ67" s="230" t="str">
        <f t="shared" si="70"/>
        <v/>
      </c>
      <c r="CR67" s="229" t="str">
        <f t="shared" si="51"/>
        <v/>
      </c>
      <c r="CS67" s="230" t="str">
        <f t="shared" si="49"/>
        <v/>
      </c>
      <c r="CT67" s="428" t="str">
        <f t="shared" si="50"/>
        <v/>
      </c>
      <c r="CU67" s="115"/>
      <c r="CV67" s="115"/>
      <c r="CW67" s="115"/>
      <c r="CX67" s="115"/>
      <c r="CY67" s="115"/>
      <c r="CZ67" s="115"/>
      <c r="DA67" s="115"/>
      <c r="DB67" s="115"/>
      <c r="DC67" s="115"/>
      <c r="DD67" s="115"/>
      <c r="DE67" s="115"/>
      <c r="DF67" s="115"/>
      <c r="DG67" s="125"/>
    </row>
    <row r="68" spans="2:111" ht="17.100000000000001" customHeight="1">
      <c r="B68" s="434">
        <v>38</v>
      </c>
      <c r="C68" s="904"/>
      <c r="D68" s="905"/>
      <c r="E68" s="905"/>
      <c r="F68" s="906"/>
      <c r="G68" s="907"/>
      <c r="H68" s="908"/>
      <c r="I68" s="909"/>
      <c r="J68" s="910"/>
      <c r="K68" s="911"/>
      <c r="L68" s="912"/>
      <c r="M68" s="912"/>
      <c r="N68" s="913"/>
      <c r="O68" s="14" t="s">
        <v>3</v>
      </c>
      <c r="P68" s="144" t="s">
        <v>3</v>
      </c>
      <c r="Q68" s="144" t="s">
        <v>3</v>
      </c>
      <c r="R68" s="79" t="s">
        <v>3</v>
      </c>
      <c r="S68" s="914"/>
      <c r="T68" s="915"/>
      <c r="U68" s="916"/>
      <c r="V68" s="14" t="s">
        <v>3</v>
      </c>
      <c r="W68" s="144" t="s">
        <v>3</v>
      </c>
      <c r="X68" s="144" t="s">
        <v>3</v>
      </c>
      <c r="Y68" s="79" t="s">
        <v>3</v>
      </c>
      <c r="Z68" s="914"/>
      <c r="AA68" s="915"/>
      <c r="AB68" s="916"/>
      <c r="AC68" s="14" t="s">
        <v>3</v>
      </c>
      <c r="AD68" s="16" t="s">
        <v>3</v>
      </c>
      <c r="AE68" s="16" t="s">
        <v>3</v>
      </c>
      <c r="AF68" s="16" t="s">
        <v>3</v>
      </c>
      <c r="AG68" s="16" t="s">
        <v>3</v>
      </c>
      <c r="AH68" s="79" t="s">
        <v>3</v>
      </c>
      <c r="AI68" s="167"/>
      <c r="AJ68" s="79" t="s">
        <v>3</v>
      </c>
      <c r="AK68" s="169"/>
      <c r="AL68" s="14" t="s">
        <v>3</v>
      </c>
      <c r="AM68" s="79" t="s">
        <v>3</v>
      </c>
      <c r="AN68" s="917"/>
      <c r="AO68" s="918"/>
      <c r="AP68" s="918"/>
      <c r="AQ68" s="919"/>
      <c r="AR68" s="456" t="str">
        <f t="shared" si="45"/>
        <v/>
      </c>
      <c r="AS68" s="14" t="s">
        <v>3</v>
      </c>
      <c r="AT68" s="16" t="s">
        <v>3</v>
      </c>
      <c r="AU68" s="153" t="s">
        <v>3</v>
      </c>
      <c r="AV68" s="158" t="s">
        <v>3</v>
      </c>
      <c r="AW68" s="79" t="s">
        <v>3</v>
      </c>
      <c r="AX68" s="79" t="s">
        <v>3</v>
      </c>
      <c r="AY68" s="153" t="s">
        <v>3</v>
      </c>
      <c r="AZ68" s="231"/>
      <c r="BA68" s="437" t="str">
        <f>IF($F$12="","",IF($AZ68="","",HLOOKUP($F$12,別紙mast!$D$4:$K$7,3,FALSE)))</f>
        <v/>
      </c>
      <c r="BB68" s="232" t="str">
        <f t="shared" si="25"/>
        <v/>
      </c>
      <c r="BC68" s="232" t="str">
        <f>IF($F$12="","",IF($AZ68="","",HLOOKUP($F$12,別紙mast!$D$9:$K$11,3,FALSE)))</f>
        <v/>
      </c>
      <c r="BD68" s="171" t="str">
        <f t="shared" si="26"/>
        <v/>
      </c>
      <c r="BE68" s="239"/>
      <c r="BF68" s="902" t="str">
        <f>IF($F$12="","",IF($BE68="","",HLOOKUP($F$12,別紙mast!$D$4:$K$7,4,FALSE)))</f>
        <v/>
      </c>
      <c r="BG68" s="903"/>
      <c r="BH68" s="233" t="str">
        <f t="shared" si="27"/>
        <v/>
      </c>
      <c r="BI68" s="235"/>
      <c r="BJ68" s="236"/>
      <c r="BK68" s="236"/>
      <c r="BL68" s="237"/>
      <c r="BM68" s="238"/>
      <c r="BN68" s="453"/>
      <c r="BO68" s="442" t="str">
        <f t="shared" si="28"/>
        <v/>
      </c>
      <c r="BP68" s="433" t="str">
        <f t="shared" si="52"/>
        <v/>
      </c>
      <c r="BQ68" s="445" t="str">
        <f t="shared" si="46"/>
        <v/>
      </c>
      <c r="BR68" s="433" t="str">
        <f t="shared" si="53"/>
        <v/>
      </c>
      <c r="BS68" s="444" t="str">
        <f t="shared" si="54"/>
        <v/>
      </c>
      <c r="BT68" s="432" t="str">
        <f t="shared" si="47"/>
        <v/>
      </c>
      <c r="BU68" s="441" t="str">
        <f t="shared" si="31"/>
        <v/>
      </c>
      <c r="BV68" s="457" t="str">
        <f t="shared" si="32"/>
        <v/>
      </c>
      <c r="BW68" s="215"/>
      <c r="BX68" s="222" t="str">
        <f t="shared" si="55"/>
        <v/>
      </c>
      <c r="BY68" s="222" t="str">
        <f t="shared" si="56"/>
        <v/>
      </c>
      <c r="BZ68" s="222" t="str">
        <f t="shared" si="57"/>
        <v/>
      </c>
      <c r="CA68" s="222" t="str">
        <f t="shared" si="58"/>
        <v/>
      </c>
      <c r="CB68" s="222" t="s">
        <v>468</v>
      </c>
      <c r="CC68" s="115"/>
      <c r="CD68" s="193" t="str">
        <f t="shared" si="59"/>
        <v/>
      </c>
      <c r="CE68" s="192" t="str">
        <f t="shared" si="60"/>
        <v/>
      </c>
      <c r="CF68" s="192" t="str">
        <f t="shared" si="61"/>
        <v/>
      </c>
      <c r="CG68" s="448" t="str">
        <f t="shared" si="62"/>
        <v/>
      </c>
      <c r="CH68" s="192" t="str">
        <f t="shared" si="63"/>
        <v/>
      </c>
      <c r="CI68" s="448" t="str">
        <f t="shared" si="64"/>
        <v/>
      </c>
      <c r="CJ68" s="446" t="str">
        <f t="shared" si="65"/>
        <v/>
      </c>
      <c r="CK68" s="386" t="str">
        <f t="shared" si="66"/>
        <v/>
      </c>
      <c r="CL68" s="387" t="str">
        <f t="shared" si="67"/>
        <v/>
      </c>
      <c r="CM68" s="387" t="str">
        <f t="shared" si="68"/>
        <v/>
      </c>
      <c r="CN68" s="430" t="str">
        <f t="shared" si="43"/>
        <v/>
      </c>
      <c r="CO68" s="229" t="str">
        <f t="shared" si="69"/>
        <v/>
      </c>
      <c r="CP68" s="229" t="str">
        <f t="shared" si="48"/>
        <v/>
      </c>
      <c r="CQ68" s="230" t="str">
        <f t="shared" si="70"/>
        <v/>
      </c>
      <c r="CR68" s="229" t="str">
        <f t="shared" si="51"/>
        <v/>
      </c>
      <c r="CS68" s="230" t="str">
        <f t="shared" si="49"/>
        <v/>
      </c>
      <c r="CT68" s="428" t="str">
        <f t="shared" si="50"/>
        <v/>
      </c>
      <c r="CU68" s="115"/>
      <c r="CV68" s="115"/>
      <c r="CW68" s="115"/>
      <c r="CX68" s="115"/>
      <c r="CY68" s="115"/>
      <c r="CZ68" s="115"/>
      <c r="DA68" s="115"/>
      <c r="DB68" s="115"/>
      <c r="DC68" s="115"/>
      <c r="DD68" s="115"/>
      <c r="DE68" s="115"/>
      <c r="DF68" s="115"/>
      <c r="DG68" s="125"/>
    </row>
    <row r="69" spans="2:111" ht="17.100000000000001" customHeight="1">
      <c r="B69" s="434">
        <v>39</v>
      </c>
      <c r="C69" s="904"/>
      <c r="D69" s="905"/>
      <c r="E69" s="905"/>
      <c r="F69" s="906"/>
      <c r="G69" s="907"/>
      <c r="H69" s="908"/>
      <c r="I69" s="909"/>
      <c r="J69" s="910"/>
      <c r="K69" s="911"/>
      <c r="L69" s="912"/>
      <c r="M69" s="912"/>
      <c r="N69" s="913"/>
      <c r="O69" s="14" t="s">
        <v>3</v>
      </c>
      <c r="P69" s="144" t="s">
        <v>3</v>
      </c>
      <c r="Q69" s="144" t="s">
        <v>3</v>
      </c>
      <c r="R69" s="79" t="s">
        <v>3</v>
      </c>
      <c r="S69" s="914"/>
      <c r="T69" s="915"/>
      <c r="U69" s="916"/>
      <c r="V69" s="14" t="s">
        <v>3</v>
      </c>
      <c r="W69" s="144" t="s">
        <v>3</v>
      </c>
      <c r="X69" s="144" t="s">
        <v>3</v>
      </c>
      <c r="Y69" s="79" t="s">
        <v>3</v>
      </c>
      <c r="Z69" s="914"/>
      <c r="AA69" s="915"/>
      <c r="AB69" s="916"/>
      <c r="AC69" s="14" t="s">
        <v>3</v>
      </c>
      <c r="AD69" s="16" t="s">
        <v>3</v>
      </c>
      <c r="AE69" s="16" t="s">
        <v>3</v>
      </c>
      <c r="AF69" s="16" t="s">
        <v>3</v>
      </c>
      <c r="AG69" s="16" t="s">
        <v>3</v>
      </c>
      <c r="AH69" s="79" t="s">
        <v>3</v>
      </c>
      <c r="AI69" s="167"/>
      <c r="AJ69" s="79" t="s">
        <v>3</v>
      </c>
      <c r="AK69" s="169"/>
      <c r="AL69" s="14" t="s">
        <v>3</v>
      </c>
      <c r="AM69" s="79" t="s">
        <v>3</v>
      </c>
      <c r="AN69" s="917"/>
      <c r="AO69" s="918"/>
      <c r="AP69" s="918"/>
      <c r="AQ69" s="919"/>
      <c r="AR69" s="456" t="str">
        <f t="shared" si="45"/>
        <v/>
      </c>
      <c r="AS69" s="14" t="s">
        <v>3</v>
      </c>
      <c r="AT69" s="16" t="s">
        <v>3</v>
      </c>
      <c r="AU69" s="153" t="s">
        <v>3</v>
      </c>
      <c r="AV69" s="158" t="s">
        <v>3</v>
      </c>
      <c r="AW69" s="79" t="s">
        <v>3</v>
      </c>
      <c r="AX69" s="79" t="s">
        <v>3</v>
      </c>
      <c r="AY69" s="153" t="s">
        <v>3</v>
      </c>
      <c r="AZ69" s="231"/>
      <c r="BA69" s="437" t="str">
        <f>IF($F$12="","",IF($AZ69="","",HLOOKUP($F$12,別紙mast!$D$4:$K$7,3,FALSE)))</f>
        <v/>
      </c>
      <c r="BB69" s="232" t="str">
        <f t="shared" si="25"/>
        <v/>
      </c>
      <c r="BC69" s="232" t="str">
        <f>IF($F$12="","",IF($AZ69="","",HLOOKUP($F$12,別紙mast!$D$9:$K$11,3,FALSE)))</f>
        <v/>
      </c>
      <c r="BD69" s="171" t="str">
        <f t="shared" si="26"/>
        <v/>
      </c>
      <c r="BE69" s="239"/>
      <c r="BF69" s="902" t="str">
        <f>IF($F$12="","",IF($BE69="","",HLOOKUP($F$12,別紙mast!$D$4:$K$7,4,FALSE)))</f>
        <v/>
      </c>
      <c r="BG69" s="903"/>
      <c r="BH69" s="233" t="str">
        <f t="shared" si="27"/>
        <v/>
      </c>
      <c r="BI69" s="235"/>
      <c r="BJ69" s="236"/>
      <c r="BK69" s="236"/>
      <c r="BL69" s="237"/>
      <c r="BM69" s="238"/>
      <c r="BN69" s="453"/>
      <c r="BO69" s="442" t="str">
        <f t="shared" si="28"/>
        <v/>
      </c>
      <c r="BP69" s="433" t="str">
        <f t="shared" si="52"/>
        <v/>
      </c>
      <c r="BQ69" s="445" t="str">
        <f t="shared" si="46"/>
        <v/>
      </c>
      <c r="BR69" s="433" t="str">
        <f t="shared" si="53"/>
        <v/>
      </c>
      <c r="BS69" s="444" t="str">
        <f t="shared" si="54"/>
        <v/>
      </c>
      <c r="BT69" s="432" t="str">
        <f t="shared" si="47"/>
        <v/>
      </c>
      <c r="BU69" s="441" t="str">
        <f t="shared" si="31"/>
        <v/>
      </c>
      <c r="BV69" s="457" t="str">
        <f t="shared" si="32"/>
        <v/>
      </c>
      <c r="BW69" s="215"/>
      <c r="BX69" s="222" t="str">
        <f t="shared" si="55"/>
        <v/>
      </c>
      <c r="BY69" s="222" t="str">
        <f t="shared" si="56"/>
        <v/>
      </c>
      <c r="BZ69" s="222" t="str">
        <f t="shared" si="57"/>
        <v/>
      </c>
      <c r="CA69" s="222" t="str">
        <f t="shared" si="58"/>
        <v/>
      </c>
      <c r="CB69" s="222" t="s">
        <v>468</v>
      </c>
      <c r="CC69" s="115"/>
      <c r="CD69" s="193" t="str">
        <f t="shared" si="59"/>
        <v/>
      </c>
      <c r="CE69" s="192" t="str">
        <f t="shared" si="60"/>
        <v/>
      </c>
      <c r="CF69" s="192" t="str">
        <f t="shared" si="61"/>
        <v/>
      </c>
      <c r="CG69" s="448" t="str">
        <f t="shared" si="62"/>
        <v/>
      </c>
      <c r="CH69" s="192" t="str">
        <f t="shared" si="63"/>
        <v/>
      </c>
      <c r="CI69" s="448" t="str">
        <f t="shared" si="64"/>
        <v/>
      </c>
      <c r="CJ69" s="446" t="str">
        <f t="shared" si="65"/>
        <v/>
      </c>
      <c r="CK69" s="386" t="str">
        <f t="shared" si="66"/>
        <v/>
      </c>
      <c r="CL69" s="387" t="str">
        <f t="shared" si="67"/>
        <v/>
      </c>
      <c r="CM69" s="387" t="str">
        <f t="shared" si="68"/>
        <v/>
      </c>
      <c r="CN69" s="430" t="str">
        <f t="shared" si="43"/>
        <v/>
      </c>
      <c r="CO69" s="229" t="str">
        <f t="shared" si="69"/>
        <v/>
      </c>
      <c r="CP69" s="229" t="str">
        <f t="shared" si="48"/>
        <v/>
      </c>
      <c r="CQ69" s="230" t="str">
        <f t="shared" si="70"/>
        <v/>
      </c>
      <c r="CR69" s="229" t="str">
        <f t="shared" si="51"/>
        <v/>
      </c>
      <c r="CS69" s="230" t="str">
        <f t="shared" si="49"/>
        <v/>
      </c>
      <c r="CT69" s="428" t="str">
        <f t="shared" si="50"/>
        <v/>
      </c>
      <c r="CU69" s="115"/>
      <c r="CV69" s="115"/>
      <c r="CW69" s="115"/>
      <c r="CX69" s="115"/>
      <c r="CY69" s="115"/>
      <c r="CZ69" s="115"/>
      <c r="DA69" s="115"/>
      <c r="DB69" s="115"/>
      <c r="DC69" s="115"/>
      <c r="DD69" s="115"/>
      <c r="DE69" s="115"/>
      <c r="DF69" s="115"/>
      <c r="DG69" s="125"/>
    </row>
    <row r="70" spans="2:111" ht="17.100000000000001" customHeight="1">
      <c r="B70" s="434">
        <v>40</v>
      </c>
      <c r="C70" s="904"/>
      <c r="D70" s="905"/>
      <c r="E70" s="905"/>
      <c r="F70" s="906"/>
      <c r="G70" s="907"/>
      <c r="H70" s="908"/>
      <c r="I70" s="909"/>
      <c r="J70" s="910"/>
      <c r="K70" s="911"/>
      <c r="L70" s="912"/>
      <c r="M70" s="912"/>
      <c r="N70" s="913"/>
      <c r="O70" s="14" t="s">
        <v>3</v>
      </c>
      <c r="P70" s="144" t="s">
        <v>3</v>
      </c>
      <c r="Q70" s="144" t="s">
        <v>3</v>
      </c>
      <c r="R70" s="79" t="s">
        <v>3</v>
      </c>
      <c r="S70" s="914"/>
      <c r="T70" s="915"/>
      <c r="U70" s="916"/>
      <c r="V70" s="14" t="s">
        <v>3</v>
      </c>
      <c r="W70" s="144" t="s">
        <v>3</v>
      </c>
      <c r="X70" s="144" t="s">
        <v>3</v>
      </c>
      <c r="Y70" s="79" t="s">
        <v>3</v>
      </c>
      <c r="Z70" s="914"/>
      <c r="AA70" s="915"/>
      <c r="AB70" s="916"/>
      <c r="AC70" s="14" t="s">
        <v>3</v>
      </c>
      <c r="AD70" s="16" t="s">
        <v>3</v>
      </c>
      <c r="AE70" s="16" t="s">
        <v>3</v>
      </c>
      <c r="AF70" s="16" t="s">
        <v>3</v>
      </c>
      <c r="AG70" s="16" t="s">
        <v>3</v>
      </c>
      <c r="AH70" s="79" t="s">
        <v>3</v>
      </c>
      <c r="AI70" s="167"/>
      <c r="AJ70" s="79" t="s">
        <v>3</v>
      </c>
      <c r="AK70" s="169"/>
      <c r="AL70" s="14" t="s">
        <v>3</v>
      </c>
      <c r="AM70" s="79" t="s">
        <v>3</v>
      </c>
      <c r="AN70" s="917"/>
      <c r="AO70" s="918"/>
      <c r="AP70" s="918"/>
      <c r="AQ70" s="919"/>
      <c r="AR70" s="456" t="str">
        <f t="shared" si="45"/>
        <v/>
      </c>
      <c r="AS70" s="14" t="s">
        <v>3</v>
      </c>
      <c r="AT70" s="16" t="s">
        <v>3</v>
      </c>
      <c r="AU70" s="153" t="s">
        <v>3</v>
      </c>
      <c r="AV70" s="158" t="s">
        <v>3</v>
      </c>
      <c r="AW70" s="79" t="s">
        <v>3</v>
      </c>
      <c r="AX70" s="79" t="s">
        <v>3</v>
      </c>
      <c r="AY70" s="153" t="s">
        <v>3</v>
      </c>
      <c r="AZ70" s="231"/>
      <c r="BA70" s="437" t="str">
        <f>IF($F$12="","",IF($AZ70="","",HLOOKUP($F$12,別紙mast!$D$4:$K$7,3,FALSE)))</f>
        <v/>
      </c>
      <c r="BB70" s="232" t="str">
        <f t="shared" si="25"/>
        <v/>
      </c>
      <c r="BC70" s="232" t="str">
        <f>IF($F$12="","",IF($AZ70="","",HLOOKUP($F$12,別紙mast!$D$9:$K$11,3,FALSE)))</f>
        <v/>
      </c>
      <c r="BD70" s="171" t="str">
        <f t="shared" si="26"/>
        <v/>
      </c>
      <c r="BE70" s="239"/>
      <c r="BF70" s="902" t="str">
        <f>IF($F$12="","",IF($BE70="","",HLOOKUP($F$12,別紙mast!$D$4:$K$7,4,FALSE)))</f>
        <v/>
      </c>
      <c r="BG70" s="903"/>
      <c r="BH70" s="233" t="str">
        <f t="shared" si="27"/>
        <v/>
      </c>
      <c r="BI70" s="235"/>
      <c r="BJ70" s="236"/>
      <c r="BK70" s="236"/>
      <c r="BL70" s="237"/>
      <c r="BM70" s="238"/>
      <c r="BN70" s="453"/>
      <c r="BO70" s="442" t="str">
        <f t="shared" si="28"/>
        <v/>
      </c>
      <c r="BP70" s="433" t="str">
        <f t="shared" si="52"/>
        <v/>
      </c>
      <c r="BQ70" s="445" t="str">
        <f t="shared" si="46"/>
        <v/>
      </c>
      <c r="BR70" s="433" t="str">
        <f t="shared" si="53"/>
        <v/>
      </c>
      <c r="BS70" s="444" t="str">
        <f t="shared" si="54"/>
        <v/>
      </c>
      <c r="BT70" s="432" t="str">
        <f t="shared" si="47"/>
        <v/>
      </c>
      <c r="BU70" s="441" t="str">
        <f t="shared" si="31"/>
        <v/>
      </c>
      <c r="BV70" s="457" t="str">
        <f t="shared" si="32"/>
        <v/>
      </c>
      <c r="BW70" s="215"/>
      <c r="BX70" s="222" t="str">
        <f t="shared" si="55"/>
        <v/>
      </c>
      <c r="BY70" s="222" t="str">
        <f t="shared" si="56"/>
        <v/>
      </c>
      <c r="BZ70" s="222" t="str">
        <f t="shared" si="57"/>
        <v/>
      </c>
      <c r="CA70" s="222" t="str">
        <f t="shared" si="58"/>
        <v/>
      </c>
      <c r="CB70" s="222" t="s">
        <v>468</v>
      </c>
      <c r="CC70" s="115"/>
      <c r="CD70" s="193" t="str">
        <f t="shared" si="59"/>
        <v/>
      </c>
      <c r="CE70" s="192" t="str">
        <f t="shared" si="60"/>
        <v/>
      </c>
      <c r="CF70" s="192" t="str">
        <f t="shared" si="61"/>
        <v/>
      </c>
      <c r="CG70" s="448" t="str">
        <f t="shared" si="62"/>
        <v/>
      </c>
      <c r="CH70" s="192" t="str">
        <f t="shared" si="63"/>
        <v/>
      </c>
      <c r="CI70" s="448" t="str">
        <f t="shared" si="64"/>
        <v/>
      </c>
      <c r="CJ70" s="446" t="str">
        <f t="shared" si="65"/>
        <v/>
      </c>
      <c r="CK70" s="386" t="str">
        <f t="shared" si="66"/>
        <v/>
      </c>
      <c r="CL70" s="387" t="str">
        <f t="shared" si="67"/>
        <v/>
      </c>
      <c r="CM70" s="387" t="str">
        <f t="shared" si="68"/>
        <v/>
      </c>
      <c r="CN70" s="430" t="str">
        <f t="shared" si="43"/>
        <v/>
      </c>
      <c r="CO70" s="229" t="str">
        <f t="shared" si="69"/>
        <v/>
      </c>
      <c r="CP70" s="229" t="str">
        <f t="shared" si="48"/>
        <v/>
      </c>
      <c r="CQ70" s="230" t="str">
        <f t="shared" si="70"/>
        <v/>
      </c>
      <c r="CR70" s="229" t="str">
        <f t="shared" si="51"/>
        <v/>
      </c>
      <c r="CS70" s="230" t="str">
        <f t="shared" si="49"/>
        <v/>
      </c>
      <c r="CT70" s="428" t="str">
        <f t="shared" si="50"/>
        <v/>
      </c>
      <c r="CU70" s="115"/>
      <c r="CV70" s="115"/>
      <c r="CW70" s="115"/>
      <c r="CX70" s="115"/>
      <c r="CY70" s="115"/>
      <c r="CZ70" s="115"/>
      <c r="DA70" s="115"/>
      <c r="DB70" s="115"/>
      <c r="DC70" s="115"/>
      <c r="DD70" s="115"/>
      <c r="DE70" s="115"/>
      <c r="DF70" s="115"/>
      <c r="DG70" s="125"/>
    </row>
    <row r="71" spans="2:111" ht="17.100000000000001" customHeight="1">
      <c r="B71" s="434">
        <v>41</v>
      </c>
      <c r="C71" s="904"/>
      <c r="D71" s="905"/>
      <c r="E71" s="905"/>
      <c r="F71" s="906"/>
      <c r="G71" s="907"/>
      <c r="H71" s="908"/>
      <c r="I71" s="909"/>
      <c r="J71" s="910"/>
      <c r="K71" s="911"/>
      <c r="L71" s="912"/>
      <c r="M71" s="912"/>
      <c r="N71" s="913"/>
      <c r="O71" s="14" t="s">
        <v>3</v>
      </c>
      <c r="P71" s="144" t="s">
        <v>3</v>
      </c>
      <c r="Q71" s="144" t="s">
        <v>3</v>
      </c>
      <c r="R71" s="79" t="s">
        <v>3</v>
      </c>
      <c r="S71" s="914"/>
      <c r="T71" s="915"/>
      <c r="U71" s="916"/>
      <c r="V71" s="14" t="s">
        <v>3</v>
      </c>
      <c r="W71" s="144" t="s">
        <v>3</v>
      </c>
      <c r="X71" s="144" t="s">
        <v>3</v>
      </c>
      <c r="Y71" s="79" t="s">
        <v>3</v>
      </c>
      <c r="Z71" s="914"/>
      <c r="AA71" s="915"/>
      <c r="AB71" s="916"/>
      <c r="AC71" s="14" t="s">
        <v>3</v>
      </c>
      <c r="AD71" s="16" t="s">
        <v>3</v>
      </c>
      <c r="AE71" s="16" t="s">
        <v>3</v>
      </c>
      <c r="AF71" s="16" t="s">
        <v>3</v>
      </c>
      <c r="AG71" s="16" t="s">
        <v>3</v>
      </c>
      <c r="AH71" s="79" t="s">
        <v>3</v>
      </c>
      <c r="AI71" s="167"/>
      <c r="AJ71" s="79" t="s">
        <v>3</v>
      </c>
      <c r="AK71" s="169"/>
      <c r="AL71" s="14" t="s">
        <v>3</v>
      </c>
      <c r="AM71" s="79" t="s">
        <v>3</v>
      </c>
      <c r="AN71" s="917"/>
      <c r="AO71" s="918"/>
      <c r="AP71" s="918"/>
      <c r="AQ71" s="919"/>
      <c r="AR71" s="456" t="str">
        <f t="shared" si="45"/>
        <v/>
      </c>
      <c r="AS71" s="15" t="s">
        <v>3</v>
      </c>
      <c r="AT71" s="16" t="s">
        <v>3</v>
      </c>
      <c r="AU71" s="153" t="s">
        <v>3</v>
      </c>
      <c r="AV71" s="158" t="s">
        <v>3</v>
      </c>
      <c r="AW71" s="79" t="s">
        <v>3</v>
      </c>
      <c r="AX71" s="79" t="s">
        <v>3</v>
      </c>
      <c r="AY71" s="153" t="s">
        <v>3</v>
      </c>
      <c r="AZ71" s="231"/>
      <c r="BA71" s="437" t="str">
        <f>IF($F$12="","",IF($AZ71="","",HLOOKUP($F$12,別紙mast!$D$4:$K$7,3,FALSE)))</f>
        <v/>
      </c>
      <c r="BB71" s="232" t="str">
        <f t="shared" si="25"/>
        <v/>
      </c>
      <c r="BC71" s="232" t="str">
        <f>IF($F$12="","",IF($AZ71="","",HLOOKUP($F$12,別紙mast!$D$9:$K$11,3,FALSE)))</f>
        <v/>
      </c>
      <c r="BD71" s="171" t="str">
        <f t="shared" si="26"/>
        <v/>
      </c>
      <c r="BE71" s="239"/>
      <c r="BF71" s="902" t="str">
        <f>IF($F$12="","",IF($BE71="","",HLOOKUP($F$12,別紙mast!$D$4:$K$7,4,FALSE)))</f>
        <v/>
      </c>
      <c r="BG71" s="903"/>
      <c r="BH71" s="233" t="str">
        <f t="shared" si="27"/>
        <v/>
      </c>
      <c r="BI71" s="235"/>
      <c r="BJ71" s="236"/>
      <c r="BK71" s="236"/>
      <c r="BL71" s="237"/>
      <c r="BM71" s="238"/>
      <c r="BN71" s="453"/>
      <c r="BO71" s="442" t="str">
        <f t="shared" si="28"/>
        <v/>
      </c>
      <c r="BP71" s="433" t="str">
        <f t="shared" si="52"/>
        <v/>
      </c>
      <c r="BQ71" s="445" t="str">
        <f t="shared" si="46"/>
        <v/>
      </c>
      <c r="BR71" s="433" t="str">
        <f t="shared" si="53"/>
        <v/>
      </c>
      <c r="BS71" s="444" t="str">
        <f t="shared" si="54"/>
        <v/>
      </c>
      <c r="BT71" s="432" t="str">
        <f t="shared" si="47"/>
        <v/>
      </c>
      <c r="BU71" s="441" t="str">
        <f t="shared" si="31"/>
        <v/>
      </c>
      <c r="BV71" s="457" t="str">
        <f t="shared" si="32"/>
        <v/>
      </c>
      <c r="BW71" s="215"/>
      <c r="BX71" s="222" t="str">
        <f t="shared" si="55"/>
        <v/>
      </c>
      <c r="BY71" s="222" t="str">
        <f t="shared" si="56"/>
        <v/>
      </c>
      <c r="BZ71" s="222" t="str">
        <f t="shared" si="57"/>
        <v/>
      </c>
      <c r="CA71" s="222" t="str">
        <f t="shared" si="58"/>
        <v/>
      </c>
      <c r="CB71" s="222" t="s">
        <v>468</v>
      </c>
      <c r="CC71" s="115"/>
      <c r="CD71" s="193" t="str">
        <f t="shared" si="59"/>
        <v/>
      </c>
      <c r="CE71" s="192" t="str">
        <f t="shared" si="60"/>
        <v/>
      </c>
      <c r="CF71" s="192" t="str">
        <f t="shared" si="61"/>
        <v/>
      </c>
      <c r="CG71" s="448" t="str">
        <f t="shared" si="62"/>
        <v/>
      </c>
      <c r="CH71" s="192" t="str">
        <f t="shared" si="63"/>
        <v/>
      </c>
      <c r="CI71" s="448" t="str">
        <f t="shared" si="64"/>
        <v/>
      </c>
      <c r="CJ71" s="446" t="str">
        <f t="shared" si="65"/>
        <v/>
      </c>
      <c r="CK71" s="386" t="str">
        <f t="shared" si="66"/>
        <v/>
      </c>
      <c r="CL71" s="387" t="str">
        <f t="shared" si="67"/>
        <v/>
      </c>
      <c r="CM71" s="387" t="str">
        <f t="shared" si="68"/>
        <v/>
      </c>
      <c r="CN71" s="430" t="str">
        <f t="shared" si="43"/>
        <v/>
      </c>
      <c r="CO71" s="229" t="str">
        <f t="shared" si="69"/>
        <v/>
      </c>
      <c r="CP71" s="229" t="str">
        <f t="shared" si="48"/>
        <v/>
      </c>
      <c r="CQ71" s="230" t="str">
        <f t="shared" si="70"/>
        <v/>
      </c>
      <c r="CR71" s="229" t="str">
        <f t="shared" si="51"/>
        <v/>
      </c>
      <c r="CS71" s="230" t="str">
        <f t="shared" si="49"/>
        <v/>
      </c>
      <c r="CT71" s="428" t="str">
        <f t="shared" si="50"/>
        <v/>
      </c>
      <c r="CU71" s="115"/>
      <c r="CV71" s="115"/>
      <c r="CW71" s="115"/>
      <c r="CX71" s="115"/>
      <c r="CY71" s="115"/>
      <c r="CZ71" s="115"/>
      <c r="DA71" s="115"/>
      <c r="DB71" s="115"/>
      <c r="DC71" s="115"/>
      <c r="DD71" s="115"/>
      <c r="DE71" s="115"/>
      <c r="DF71" s="115"/>
      <c r="DG71" s="125"/>
    </row>
    <row r="72" spans="2:111" ht="17.100000000000001" customHeight="1">
      <c r="B72" s="434">
        <v>42</v>
      </c>
      <c r="C72" s="904"/>
      <c r="D72" s="905"/>
      <c r="E72" s="905"/>
      <c r="F72" s="906"/>
      <c r="G72" s="907"/>
      <c r="H72" s="908"/>
      <c r="I72" s="909"/>
      <c r="J72" s="910"/>
      <c r="K72" s="911"/>
      <c r="L72" s="912"/>
      <c r="M72" s="912"/>
      <c r="N72" s="913"/>
      <c r="O72" s="14" t="s">
        <v>3</v>
      </c>
      <c r="P72" s="144" t="s">
        <v>3</v>
      </c>
      <c r="Q72" s="144" t="s">
        <v>3</v>
      </c>
      <c r="R72" s="79" t="s">
        <v>3</v>
      </c>
      <c r="S72" s="914"/>
      <c r="T72" s="915"/>
      <c r="U72" s="916"/>
      <c r="V72" s="14" t="s">
        <v>3</v>
      </c>
      <c r="W72" s="144" t="s">
        <v>3</v>
      </c>
      <c r="X72" s="144" t="s">
        <v>3</v>
      </c>
      <c r="Y72" s="79" t="s">
        <v>3</v>
      </c>
      <c r="Z72" s="914"/>
      <c r="AA72" s="915"/>
      <c r="AB72" s="916"/>
      <c r="AC72" s="14" t="s">
        <v>3</v>
      </c>
      <c r="AD72" s="16" t="s">
        <v>3</v>
      </c>
      <c r="AE72" s="16" t="s">
        <v>3</v>
      </c>
      <c r="AF72" s="16" t="s">
        <v>3</v>
      </c>
      <c r="AG72" s="16" t="s">
        <v>3</v>
      </c>
      <c r="AH72" s="79" t="s">
        <v>3</v>
      </c>
      <c r="AI72" s="167"/>
      <c r="AJ72" s="79" t="s">
        <v>3</v>
      </c>
      <c r="AK72" s="169"/>
      <c r="AL72" s="14" t="s">
        <v>3</v>
      </c>
      <c r="AM72" s="79" t="s">
        <v>3</v>
      </c>
      <c r="AN72" s="917"/>
      <c r="AO72" s="918"/>
      <c r="AP72" s="918"/>
      <c r="AQ72" s="919"/>
      <c r="AR72" s="456" t="str">
        <f t="shared" si="45"/>
        <v/>
      </c>
      <c r="AS72" s="14" t="s">
        <v>3</v>
      </c>
      <c r="AT72" s="16" t="s">
        <v>3</v>
      </c>
      <c r="AU72" s="153" t="s">
        <v>3</v>
      </c>
      <c r="AV72" s="158" t="s">
        <v>3</v>
      </c>
      <c r="AW72" s="79" t="s">
        <v>3</v>
      </c>
      <c r="AX72" s="79" t="s">
        <v>3</v>
      </c>
      <c r="AY72" s="153" t="s">
        <v>3</v>
      </c>
      <c r="AZ72" s="231"/>
      <c r="BA72" s="437" t="str">
        <f>IF($F$12="","",IF($AZ72="","",HLOOKUP($F$12,別紙mast!$D$4:$K$7,3,FALSE)))</f>
        <v/>
      </c>
      <c r="BB72" s="232" t="str">
        <f t="shared" si="25"/>
        <v/>
      </c>
      <c r="BC72" s="232" t="str">
        <f>IF($F$12="","",IF($AZ72="","",HLOOKUP($F$12,別紙mast!$D$9:$K$11,3,FALSE)))</f>
        <v/>
      </c>
      <c r="BD72" s="171" t="str">
        <f t="shared" si="26"/>
        <v/>
      </c>
      <c r="BE72" s="239"/>
      <c r="BF72" s="902" t="str">
        <f>IF($F$12="","",IF($BE72="","",HLOOKUP($F$12,別紙mast!$D$4:$K$7,4,FALSE)))</f>
        <v/>
      </c>
      <c r="BG72" s="903"/>
      <c r="BH72" s="233" t="str">
        <f t="shared" si="27"/>
        <v/>
      </c>
      <c r="BI72" s="235"/>
      <c r="BJ72" s="236"/>
      <c r="BK72" s="236"/>
      <c r="BL72" s="237"/>
      <c r="BM72" s="238"/>
      <c r="BN72" s="453"/>
      <c r="BO72" s="442" t="str">
        <f t="shared" si="28"/>
        <v/>
      </c>
      <c r="BP72" s="433" t="str">
        <f t="shared" si="52"/>
        <v/>
      </c>
      <c r="BQ72" s="445" t="str">
        <f t="shared" si="46"/>
        <v/>
      </c>
      <c r="BR72" s="433" t="str">
        <f t="shared" si="53"/>
        <v/>
      </c>
      <c r="BS72" s="444" t="str">
        <f t="shared" si="54"/>
        <v/>
      </c>
      <c r="BT72" s="432" t="str">
        <f t="shared" si="47"/>
        <v/>
      </c>
      <c r="BU72" s="441" t="str">
        <f t="shared" si="31"/>
        <v/>
      </c>
      <c r="BV72" s="457" t="str">
        <f t="shared" si="32"/>
        <v/>
      </c>
      <c r="BW72" s="215"/>
      <c r="BX72" s="222" t="str">
        <f t="shared" si="55"/>
        <v/>
      </c>
      <c r="BY72" s="222" t="str">
        <f t="shared" si="56"/>
        <v/>
      </c>
      <c r="BZ72" s="222" t="str">
        <f t="shared" si="57"/>
        <v/>
      </c>
      <c r="CA72" s="222" t="str">
        <f t="shared" si="58"/>
        <v/>
      </c>
      <c r="CB72" s="222" t="s">
        <v>468</v>
      </c>
      <c r="CC72" s="115"/>
      <c r="CD72" s="193" t="str">
        <f t="shared" si="59"/>
        <v/>
      </c>
      <c r="CE72" s="192" t="str">
        <f t="shared" si="60"/>
        <v/>
      </c>
      <c r="CF72" s="192" t="str">
        <f t="shared" si="61"/>
        <v/>
      </c>
      <c r="CG72" s="448" t="str">
        <f t="shared" si="62"/>
        <v/>
      </c>
      <c r="CH72" s="192" t="str">
        <f t="shared" si="63"/>
        <v/>
      </c>
      <c r="CI72" s="448" t="str">
        <f t="shared" si="64"/>
        <v/>
      </c>
      <c r="CJ72" s="446" t="str">
        <f t="shared" si="65"/>
        <v/>
      </c>
      <c r="CK72" s="386" t="str">
        <f t="shared" si="66"/>
        <v/>
      </c>
      <c r="CL72" s="387" t="str">
        <f t="shared" si="67"/>
        <v/>
      </c>
      <c r="CM72" s="387" t="str">
        <f t="shared" si="68"/>
        <v/>
      </c>
      <c r="CN72" s="430" t="str">
        <f t="shared" si="43"/>
        <v/>
      </c>
      <c r="CO72" s="229" t="str">
        <f t="shared" si="69"/>
        <v/>
      </c>
      <c r="CP72" s="229" t="str">
        <f t="shared" si="48"/>
        <v/>
      </c>
      <c r="CQ72" s="230" t="str">
        <f t="shared" si="70"/>
        <v/>
      </c>
      <c r="CR72" s="229" t="str">
        <f t="shared" si="51"/>
        <v/>
      </c>
      <c r="CS72" s="230" t="str">
        <f t="shared" si="49"/>
        <v/>
      </c>
      <c r="CT72" s="428" t="str">
        <f t="shared" si="50"/>
        <v/>
      </c>
      <c r="CU72" s="115"/>
      <c r="CV72" s="115"/>
      <c r="CW72" s="115"/>
      <c r="CX72" s="115"/>
      <c r="CY72" s="115"/>
      <c r="CZ72" s="115"/>
      <c r="DA72" s="115"/>
      <c r="DB72" s="115"/>
      <c r="DC72" s="115"/>
      <c r="DD72" s="115"/>
      <c r="DE72" s="115"/>
      <c r="DF72" s="115"/>
      <c r="DG72" s="125"/>
    </row>
    <row r="73" spans="2:111" ht="17.100000000000001" customHeight="1">
      <c r="B73" s="434">
        <v>43</v>
      </c>
      <c r="C73" s="904"/>
      <c r="D73" s="905"/>
      <c r="E73" s="905"/>
      <c r="F73" s="906"/>
      <c r="G73" s="907"/>
      <c r="H73" s="908"/>
      <c r="I73" s="909"/>
      <c r="J73" s="910"/>
      <c r="K73" s="911"/>
      <c r="L73" s="912"/>
      <c r="M73" s="912"/>
      <c r="N73" s="913"/>
      <c r="O73" s="14" t="s">
        <v>3</v>
      </c>
      <c r="P73" s="144" t="s">
        <v>3</v>
      </c>
      <c r="Q73" s="144" t="s">
        <v>3</v>
      </c>
      <c r="R73" s="79" t="s">
        <v>3</v>
      </c>
      <c r="S73" s="914"/>
      <c r="T73" s="915"/>
      <c r="U73" s="916"/>
      <c r="V73" s="14" t="s">
        <v>3</v>
      </c>
      <c r="W73" s="144" t="s">
        <v>3</v>
      </c>
      <c r="X73" s="144" t="s">
        <v>3</v>
      </c>
      <c r="Y73" s="79" t="s">
        <v>3</v>
      </c>
      <c r="Z73" s="914"/>
      <c r="AA73" s="915"/>
      <c r="AB73" s="916"/>
      <c r="AC73" s="14" t="s">
        <v>3</v>
      </c>
      <c r="AD73" s="16" t="s">
        <v>3</v>
      </c>
      <c r="AE73" s="16" t="s">
        <v>3</v>
      </c>
      <c r="AF73" s="16" t="s">
        <v>3</v>
      </c>
      <c r="AG73" s="16" t="s">
        <v>3</v>
      </c>
      <c r="AH73" s="79" t="s">
        <v>3</v>
      </c>
      <c r="AI73" s="167"/>
      <c r="AJ73" s="79" t="s">
        <v>3</v>
      </c>
      <c r="AK73" s="169"/>
      <c r="AL73" s="14" t="s">
        <v>3</v>
      </c>
      <c r="AM73" s="79" t="s">
        <v>3</v>
      </c>
      <c r="AN73" s="917"/>
      <c r="AO73" s="918"/>
      <c r="AP73" s="918"/>
      <c r="AQ73" s="919"/>
      <c r="AR73" s="456" t="str">
        <f t="shared" si="45"/>
        <v/>
      </c>
      <c r="AS73" s="14" t="s">
        <v>3</v>
      </c>
      <c r="AT73" s="16" t="s">
        <v>3</v>
      </c>
      <c r="AU73" s="153" t="s">
        <v>3</v>
      </c>
      <c r="AV73" s="158" t="s">
        <v>3</v>
      </c>
      <c r="AW73" s="79" t="s">
        <v>3</v>
      </c>
      <c r="AX73" s="79" t="s">
        <v>3</v>
      </c>
      <c r="AY73" s="153" t="s">
        <v>3</v>
      </c>
      <c r="AZ73" s="231"/>
      <c r="BA73" s="437" t="str">
        <f>IF($F$12="","",IF($AZ73="","",HLOOKUP($F$12,別紙mast!$D$4:$K$7,3,FALSE)))</f>
        <v/>
      </c>
      <c r="BB73" s="232" t="str">
        <f t="shared" si="25"/>
        <v/>
      </c>
      <c r="BC73" s="232" t="str">
        <f>IF($F$12="","",IF($AZ73="","",HLOOKUP($F$12,別紙mast!$D$9:$K$11,3,FALSE)))</f>
        <v/>
      </c>
      <c r="BD73" s="171" t="str">
        <f t="shared" si="26"/>
        <v/>
      </c>
      <c r="BE73" s="239"/>
      <c r="BF73" s="902" t="str">
        <f>IF($F$12="","",IF($BE73="","",HLOOKUP($F$12,別紙mast!$D$4:$K$7,4,FALSE)))</f>
        <v/>
      </c>
      <c r="BG73" s="903"/>
      <c r="BH73" s="233" t="str">
        <f t="shared" si="27"/>
        <v/>
      </c>
      <c r="BI73" s="235"/>
      <c r="BJ73" s="236"/>
      <c r="BK73" s="236"/>
      <c r="BL73" s="237"/>
      <c r="BM73" s="238"/>
      <c r="BN73" s="453"/>
      <c r="BO73" s="442" t="str">
        <f t="shared" si="28"/>
        <v/>
      </c>
      <c r="BP73" s="433" t="str">
        <f t="shared" si="52"/>
        <v/>
      </c>
      <c r="BQ73" s="445" t="str">
        <f t="shared" si="46"/>
        <v/>
      </c>
      <c r="BR73" s="433" t="str">
        <f t="shared" si="53"/>
        <v/>
      </c>
      <c r="BS73" s="444" t="str">
        <f t="shared" si="54"/>
        <v/>
      </c>
      <c r="BT73" s="432" t="str">
        <f t="shared" si="47"/>
        <v/>
      </c>
      <c r="BU73" s="441" t="str">
        <f t="shared" si="31"/>
        <v/>
      </c>
      <c r="BV73" s="457" t="str">
        <f t="shared" si="32"/>
        <v/>
      </c>
      <c r="BW73" s="215"/>
      <c r="BX73" s="222" t="str">
        <f t="shared" si="55"/>
        <v/>
      </c>
      <c r="BY73" s="222" t="str">
        <f t="shared" si="56"/>
        <v/>
      </c>
      <c r="BZ73" s="222" t="str">
        <f t="shared" si="57"/>
        <v/>
      </c>
      <c r="CA73" s="222" t="str">
        <f t="shared" si="58"/>
        <v/>
      </c>
      <c r="CB73" s="222" t="s">
        <v>468</v>
      </c>
      <c r="CC73" s="115"/>
      <c r="CD73" s="193" t="str">
        <f t="shared" si="59"/>
        <v/>
      </c>
      <c r="CE73" s="192" t="str">
        <f t="shared" si="60"/>
        <v/>
      </c>
      <c r="CF73" s="192" t="str">
        <f t="shared" si="61"/>
        <v/>
      </c>
      <c r="CG73" s="448" t="str">
        <f t="shared" si="62"/>
        <v/>
      </c>
      <c r="CH73" s="192" t="str">
        <f t="shared" si="63"/>
        <v/>
      </c>
      <c r="CI73" s="448" t="str">
        <f t="shared" si="64"/>
        <v/>
      </c>
      <c r="CJ73" s="446" t="str">
        <f t="shared" si="65"/>
        <v/>
      </c>
      <c r="CK73" s="386" t="str">
        <f t="shared" si="66"/>
        <v/>
      </c>
      <c r="CL73" s="387" t="str">
        <f t="shared" si="67"/>
        <v/>
      </c>
      <c r="CM73" s="387" t="str">
        <f t="shared" si="68"/>
        <v/>
      </c>
      <c r="CN73" s="430" t="str">
        <f t="shared" si="43"/>
        <v/>
      </c>
      <c r="CO73" s="229" t="str">
        <f t="shared" si="69"/>
        <v/>
      </c>
      <c r="CP73" s="229" t="str">
        <f t="shared" si="48"/>
        <v/>
      </c>
      <c r="CQ73" s="230" t="str">
        <f t="shared" si="70"/>
        <v/>
      </c>
      <c r="CR73" s="229" t="str">
        <f t="shared" si="51"/>
        <v/>
      </c>
      <c r="CS73" s="230" t="str">
        <f t="shared" si="49"/>
        <v/>
      </c>
      <c r="CT73" s="428" t="str">
        <f t="shared" si="50"/>
        <v/>
      </c>
      <c r="CU73" s="115"/>
      <c r="CV73" s="115"/>
      <c r="CW73" s="115"/>
      <c r="CX73" s="115"/>
      <c r="CY73" s="115"/>
      <c r="CZ73" s="115"/>
      <c r="DA73" s="115"/>
      <c r="DB73" s="115"/>
      <c r="DC73" s="115"/>
      <c r="DD73" s="115"/>
      <c r="DE73" s="115"/>
      <c r="DF73" s="115"/>
      <c r="DG73" s="125"/>
    </row>
    <row r="74" spans="2:111" ht="17.100000000000001" customHeight="1">
      <c r="B74" s="434">
        <v>44</v>
      </c>
      <c r="C74" s="904"/>
      <c r="D74" s="905"/>
      <c r="E74" s="905"/>
      <c r="F74" s="906"/>
      <c r="G74" s="907"/>
      <c r="H74" s="908"/>
      <c r="I74" s="909"/>
      <c r="J74" s="910"/>
      <c r="K74" s="911"/>
      <c r="L74" s="912"/>
      <c r="M74" s="912"/>
      <c r="N74" s="913"/>
      <c r="O74" s="14" t="s">
        <v>3</v>
      </c>
      <c r="P74" s="144" t="s">
        <v>3</v>
      </c>
      <c r="Q74" s="144" t="s">
        <v>3</v>
      </c>
      <c r="R74" s="79" t="s">
        <v>3</v>
      </c>
      <c r="S74" s="914"/>
      <c r="T74" s="915"/>
      <c r="U74" s="916"/>
      <c r="V74" s="14" t="s">
        <v>3</v>
      </c>
      <c r="W74" s="144" t="s">
        <v>3</v>
      </c>
      <c r="X74" s="144" t="s">
        <v>3</v>
      </c>
      <c r="Y74" s="79" t="s">
        <v>3</v>
      </c>
      <c r="Z74" s="914"/>
      <c r="AA74" s="915"/>
      <c r="AB74" s="916"/>
      <c r="AC74" s="14" t="s">
        <v>3</v>
      </c>
      <c r="AD74" s="16" t="s">
        <v>3</v>
      </c>
      <c r="AE74" s="16" t="s">
        <v>3</v>
      </c>
      <c r="AF74" s="16" t="s">
        <v>3</v>
      </c>
      <c r="AG74" s="16" t="s">
        <v>3</v>
      </c>
      <c r="AH74" s="79" t="s">
        <v>3</v>
      </c>
      <c r="AI74" s="167"/>
      <c r="AJ74" s="79" t="s">
        <v>3</v>
      </c>
      <c r="AK74" s="169"/>
      <c r="AL74" s="14" t="s">
        <v>3</v>
      </c>
      <c r="AM74" s="79" t="s">
        <v>3</v>
      </c>
      <c r="AN74" s="917"/>
      <c r="AO74" s="918"/>
      <c r="AP74" s="918"/>
      <c r="AQ74" s="919"/>
      <c r="AR74" s="456" t="str">
        <f t="shared" si="45"/>
        <v/>
      </c>
      <c r="AS74" s="14" t="s">
        <v>3</v>
      </c>
      <c r="AT74" s="16" t="s">
        <v>3</v>
      </c>
      <c r="AU74" s="153" t="s">
        <v>3</v>
      </c>
      <c r="AV74" s="158" t="s">
        <v>3</v>
      </c>
      <c r="AW74" s="79" t="s">
        <v>3</v>
      </c>
      <c r="AX74" s="79" t="s">
        <v>3</v>
      </c>
      <c r="AY74" s="153" t="s">
        <v>3</v>
      </c>
      <c r="AZ74" s="231"/>
      <c r="BA74" s="437" t="str">
        <f>IF($F$12="","",IF($AZ74="","",HLOOKUP($F$12,別紙mast!$D$4:$K$7,3,FALSE)))</f>
        <v/>
      </c>
      <c r="BB74" s="232" t="str">
        <f t="shared" si="25"/>
        <v/>
      </c>
      <c r="BC74" s="232" t="str">
        <f>IF($F$12="","",IF($AZ74="","",HLOOKUP($F$12,別紙mast!$D$9:$K$11,3,FALSE)))</f>
        <v/>
      </c>
      <c r="BD74" s="171" t="str">
        <f t="shared" si="26"/>
        <v/>
      </c>
      <c r="BE74" s="239"/>
      <c r="BF74" s="902" t="str">
        <f>IF($F$12="","",IF($BE74="","",HLOOKUP($F$12,別紙mast!$D$4:$K$7,4,FALSE)))</f>
        <v/>
      </c>
      <c r="BG74" s="903"/>
      <c r="BH74" s="233" t="str">
        <f t="shared" si="27"/>
        <v/>
      </c>
      <c r="BI74" s="235"/>
      <c r="BJ74" s="236"/>
      <c r="BK74" s="236"/>
      <c r="BL74" s="237"/>
      <c r="BM74" s="238"/>
      <c r="BN74" s="453"/>
      <c r="BO74" s="442" t="str">
        <f t="shared" si="28"/>
        <v/>
      </c>
      <c r="BP74" s="433" t="str">
        <f t="shared" si="52"/>
        <v/>
      </c>
      <c r="BQ74" s="445" t="str">
        <f t="shared" si="46"/>
        <v/>
      </c>
      <c r="BR74" s="433" t="str">
        <f t="shared" si="53"/>
        <v/>
      </c>
      <c r="BS74" s="444" t="str">
        <f t="shared" si="54"/>
        <v/>
      </c>
      <c r="BT74" s="432" t="str">
        <f t="shared" si="47"/>
        <v/>
      </c>
      <c r="BU74" s="441" t="str">
        <f t="shared" si="31"/>
        <v/>
      </c>
      <c r="BV74" s="457" t="str">
        <f t="shared" si="32"/>
        <v/>
      </c>
      <c r="BW74" s="215"/>
      <c r="BX74" s="222" t="str">
        <f t="shared" si="55"/>
        <v/>
      </c>
      <c r="BY74" s="222" t="str">
        <f t="shared" si="56"/>
        <v/>
      </c>
      <c r="BZ74" s="222" t="str">
        <f t="shared" si="57"/>
        <v/>
      </c>
      <c r="CA74" s="222" t="str">
        <f t="shared" si="58"/>
        <v/>
      </c>
      <c r="CB74" s="222" t="s">
        <v>468</v>
      </c>
      <c r="CC74" s="115"/>
      <c r="CD74" s="193" t="str">
        <f t="shared" si="59"/>
        <v/>
      </c>
      <c r="CE74" s="192" t="str">
        <f t="shared" si="60"/>
        <v/>
      </c>
      <c r="CF74" s="192" t="str">
        <f t="shared" si="61"/>
        <v/>
      </c>
      <c r="CG74" s="448" t="str">
        <f t="shared" si="62"/>
        <v/>
      </c>
      <c r="CH74" s="192" t="str">
        <f t="shared" si="63"/>
        <v/>
      </c>
      <c r="CI74" s="448" t="str">
        <f t="shared" si="64"/>
        <v/>
      </c>
      <c r="CJ74" s="446" t="str">
        <f t="shared" si="65"/>
        <v/>
      </c>
      <c r="CK74" s="386" t="str">
        <f t="shared" si="66"/>
        <v/>
      </c>
      <c r="CL74" s="387" t="str">
        <f t="shared" si="67"/>
        <v/>
      </c>
      <c r="CM74" s="387" t="str">
        <f t="shared" si="68"/>
        <v/>
      </c>
      <c r="CN74" s="430" t="str">
        <f t="shared" si="43"/>
        <v/>
      </c>
      <c r="CO74" s="229" t="str">
        <f t="shared" si="69"/>
        <v/>
      </c>
      <c r="CP74" s="229" t="str">
        <f t="shared" si="48"/>
        <v/>
      </c>
      <c r="CQ74" s="230" t="str">
        <f t="shared" si="70"/>
        <v/>
      </c>
      <c r="CR74" s="229" t="str">
        <f t="shared" si="51"/>
        <v/>
      </c>
      <c r="CS74" s="230" t="str">
        <f t="shared" si="49"/>
        <v/>
      </c>
      <c r="CT74" s="428" t="str">
        <f t="shared" si="50"/>
        <v/>
      </c>
      <c r="CU74" s="115"/>
      <c r="CV74" s="115"/>
      <c r="CW74" s="115"/>
      <c r="CX74" s="115"/>
      <c r="CY74" s="115"/>
      <c r="CZ74" s="115"/>
      <c r="DA74" s="115"/>
      <c r="DB74" s="115"/>
      <c r="DC74" s="115"/>
      <c r="DD74" s="115"/>
      <c r="DE74" s="115"/>
      <c r="DF74" s="115"/>
      <c r="DG74" s="125"/>
    </row>
    <row r="75" spans="2:111" ht="17.100000000000001" customHeight="1">
      <c r="B75" s="434">
        <v>45</v>
      </c>
      <c r="C75" s="904"/>
      <c r="D75" s="905"/>
      <c r="E75" s="905"/>
      <c r="F75" s="906"/>
      <c r="G75" s="907"/>
      <c r="H75" s="908"/>
      <c r="I75" s="909"/>
      <c r="J75" s="910"/>
      <c r="K75" s="911"/>
      <c r="L75" s="912"/>
      <c r="M75" s="912"/>
      <c r="N75" s="913"/>
      <c r="O75" s="14" t="s">
        <v>3</v>
      </c>
      <c r="P75" s="144" t="s">
        <v>3</v>
      </c>
      <c r="Q75" s="144" t="s">
        <v>3</v>
      </c>
      <c r="R75" s="79" t="s">
        <v>3</v>
      </c>
      <c r="S75" s="914"/>
      <c r="T75" s="915"/>
      <c r="U75" s="916"/>
      <c r="V75" s="14" t="s">
        <v>3</v>
      </c>
      <c r="W75" s="144" t="s">
        <v>3</v>
      </c>
      <c r="X75" s="144" t="s">
        <v>3</v>
      </c>
      <c r="Y75" s="79" t="s">
        <v>3</v>
      </c>
      <c r="Z75" s="914"/>
      <c r="AA75" s="915"/>
      <c r="AB75" s="916"/>
      <c r="AC75" s="14" t="s">
        <v>3</v>
      </c>
      <c r="AD75" s="16" t="s">
        <v>3</v>
      </c>
      <c r="AE75" s="16" t="s">
        <v>3</v>
      </c>
      <c r="AF75" s="16" t="s">
        <v>3</v>
      </c>
      <c r="AG75" s="16" t="s">
        <v>3</v>
      </c>
      <c r="AH75" s="79" t="s">
        <v>3</v>
      </c>
      <c r="AI75" s="167"/>
      <c r="AJ75" s="79" t="s">
        <v>3</v>
      </c>
      <c r="AK75" s="169"/>
      <c r="AL75" s="14" t="s">
        <v>3</v>
      </c>
      <c r="AM75" s="79" t="s">
        <v>3</v>
      </c>
      <c r="AN75" s="917"/>
      <c r="AO75" s="918"/>
      <c r="AP75" s="918"/>
      <c r="AQ75" s="919"/>
      <c r="AR75" s="456" t="str">
        <f t="shared" si="45"/>
        <v/>
      </c>
      <c r="AS75" s="14" t="s">
        <v>3</v>
      </c>
      <c r="AT75" s="16" t="s">
        <v>3</v>
      </c>
      <c r="AU75" s="153" t="s">
        <v>3</v>
      </c>
      <c r="AV75" s="158" t="s">
        <v>3</v>
      </c>
      <c r="AW75" s="79" t="s">
        <v>3</v>
      </c>
      <c r="AX75" s="79" t="s">
        <v>3</v>
      </c>
      <c r="AY75" s="153" t="s">
        <v>3</v>
      </c>
      <c r="AZ75" s="231"/>
      <c r="BA75" s="437" t="str">
        <f>IF($F$12="","",IF($AZ75="","",HLOOKUP($F$12,別紙mast!$D$4:$K$7,3,FALSE)))</f>
        <v/>
      </c>
      <c r="BB75" s="232" t="str">
        <f t="shared" si="25"/>
        <v/>
      </c>
      <c r="BC75" s="232" t="str">
        <f>IF($F$12="","",IF($AZ75="","",HLOOKUP($F$12,別紙mast!$D$9:$K$11,3,FALSE)))</f>
        <v/>
      </c>
      <c r="BD75" s="171" t="str">
        <f t="shared" si="26"/>
        <v/>
      </c>
      <c r="BE75" s="239"/>
      <c r="BF75" s="902" t="str">
        <f>IF($F$12="","",IF($BE75="","",HLOOKUP($F$12,別紙mast!$D$4:$K$7,4,FALSE)))</f>
        <v/>
      </c>
      <c r="BG75" s="903"/>
      <c r="BH75" s="233" t="str">
        <f t="shared" si="27"/>
        <v/>
      </c>
      <c r="BI75" s="235"/>
      <c r="BJ75" s="236"/>
      <c r="BK75" s="236"/>
      <c r="BL75" s="237"/>
      <c r="BM75" s="238"/>
      <c r="BN75" s="453"/>
      <c r="BO75" s="442" t="str">
        <f t="shared" si="28"/>
        <v/>
      </c>
      <c r="BP75" s="433" t="str">
        <f t="shared" si="52"/>
        <v/>
      </c>
      <c r="BQ75" s="445" t="str">
        <f t="shared" si="46"/>
        <v/>
      </c>
      <c r="BR75" s="433" t="str">
        <f t="shared" si="53"/>
        <v/>
      </c>
      <c r="BS75" s="444" t="str">
        <f t="shared" si="54"/>
        <v/>
      </c>
      <c r="BT75" s="432" t="str">
        <f t="shared" si="47"/>
        <v/>
      </c>
      <c r="BU75" s="441" t="str">
        <f t="shared" si="31"/>
        <v/>
      </c>
      <c r="BV75" s="457" t="str">
        <f t="shared" si="32"/>
        <v/>
      </c>
      <c r="BW75" s="215"/>
      <c r="BX75" s="222" t="str">
        <f t="shared" si="55"/>
        <v/>
      </c>
      <c r="BY75" s="222" t="str">
        <f t="shared" si="56"/>
        <v/>
      </c>
      <c r="BZ75" s="222" t="str">
        <f t="shared" si="57"/>
        <v/>
      </c>
      <c r="CA75" s="222" t="str">
        <f t="shared" si="58"/>
        <v/>
      </c>
      <c r="CB75" s="222" t="s">
        <v>468</v>
      </c>
      <c r="CC75" s="115"/>
      <c r="CD75" s="193" t="str">
        <f t="shared" si="59"/>
        <v/>
      </c>
      <c r="CE75" s="192" t="str">
        <f t="shared" si="60"/>
        <v/>
      </c>
      <c r="CF75" s="192" t="str">
        <f t="shared" si="61"/>
        <v/>
      </c>
      <c r="CG75" s="448" t="str">
        <f t="shared" si="62"/>
        <v/>
      </c>
      <c r="CH75" s="192" t="str">
        <f t="shared" si="63"/>
        <v/>
      </c>
      <c r="CI75" s="448" t="str">
        <f t="shared" si="64"/>
        <v/>
      </c>
      <c r="CJ75" s="446" t="str">
        <f t="shared" si="65"/>
        <v/>
      </c>
      <c r="CK75" s="386" t="str">
        <f t="shared" si="66"/>
        <v/>
      </c>
      <c r="CL75" s="387" t="str">
        <f t="shared" si="67"/>
        <v/>
      </c>
      <c r="CM75" s="387" t="str">
        <f t="shared" si="68"/>
        <v/>
      </c>
      <c r="CN75" s="430" t="str">
        <f t="shared" si="43"/>
        <v/>
      </c>
      <c r="CO75" s="229" t="str">
        <f t="shared" si="69"/>
        <v/>
      </c>
      <c r="CP75" s="229" t="str">
        <f t="shared" si="48"/>
        <v/>
      </c>
      <c r="CQ75" s="230" t="str">
        <f t="shared" si="70"/>
        <v/>
      </c>
      <c r="CR75" s="229" t="str">
        <f t="shared" si="51"/>
        <v/>
      </c>
      <c r="CS75" s="230" t="str">
        <f t="shared" si="49"/>
        <v/>
      </c>
      <c r="CT75" s="428" t="str">
        <f t="shared" si="50"/>
        <v/>
      </c>
      <c r="CU75" s="115"/>
      <c r="CV75" s="115"/>
      <c r="CW75" s="115"/>
      <c r="CX75" s="115"/>
      <c r="CY75" s="115"/>
      <c r="CZ75" s="115"/>
      <c r="DA75" s="115"/>
      <c r="DB75" s="115"/>
      <c r="DC75" s="115"/>
      <c r="DD75" s="115"/>
      <c r="DE75" s="115"/>
      <c r="DF75" s="115"/>
      <c r="DG75" s="125"/>
    </row>
    <row r="76" spans="2:111" ht="17.100000000000001" customHeight="1">
      <c r="B76" s="434">
        <v>46</v>
      </c>
      <c r="C76" s="904"/>
      <c r="D76" s="905"/>
      <c r="E76" s="905"/>
      <c r="F76" s="906"/>
      <c r="G76" s="907"/>
      <c r="H76" s="908"/>
      <c r="I76" s="909"/>
      <c r="J76" s="910"/>
      <c r="K76" s="911"/>
      <c r="L76" s="912"/>
      <c r="M76" s="912"/>
      <c r="N76" s="913"/>
      <c r="O76" s="14" t="s">
        <v>3</v>
      </c>
      <c r="P76" s="144" t="s">
        <v>3</v>
      </c>
      <c r="Q76" s="144" t="s">
        <v>3</v>
      </c>
      <c r="R76" s="79" t="s">
        <v>3</v>
      </c>
      <c r="S76" s="914"/>
      <c r="T76" s="915"/>
      <c r="U76" s="916"/>
      <c r="V76" s="14" t="s">
        <v>3</v>
      </c>
      <c r="W76" s="144" t="s">
        <v>3</v>
      </c>
      <c r="X76" s="144" t="s">
        <v>3</v>
      </c>
      <c r="Y76" s="79" t="s">
        <v>3</v>
      </c>
      <c r="Z76" s="914"/>
      <c r="AA76" s="915"/>
      <c r="AB76" s="916"/>
      <c r="AC76" s="14" t="s">
        <v>3</v>
      </c>
      <c r="AD76" s="16" t="s">
        <v>3</v>
      </c>
      <c r="AE76" s="16" t="s">
        <v>3</v>
      </c>
      <c r="AF76" s="16" t="s">
        <v>3</v>
      </c>
      <c r="AG76" s="16" t="s">
        <v>3</v>
      </c>
      <c r="AH76" s="79" t="s">
        <v>3</v>
      </c>
      <c r="AI76" s="167"/>
      <c r="AJ76" s="79" t="s">
        <v>3</v>
      </c>
      <c r="AK76" s="169"/>
      <c r="AL76" s="14" t="s">
        <v>3</v>
      </c>
      <c r="AM76" s="79" t="s">
        <v>3</v>
      </c>
      <c r="AN76" s="917"/>
      <c r="AO76" s="918"/>
      <c r="AP76" s="918"/>
      <c r="AQ76" s="919"/>
      <c r="AR76" s="456" t="str">
        <f t="shared" si="45"/>
        <v/>
      </c>
      <c r="AS76" s="14" t="s">
        <v>3</v>
      </c>
      <c r="AT76" s="16" t="s">
        <v>3</v>
      </c>
      <c r="AU76" s="153" t="s">
        <v>3</v>
      </c>
      <c r="AV76" s="158" t="s">
        <v>3</v>
      </c>
      <c r="AW76" s="79" t="s">
        <v>3</v>
      </c>
      <c r="AX76" s="79" t="s">
        <v>3</v>
      </c>
      <c r="AY76" s="153" t="s">
        <v>3</v>
      </c>
      <c r="AZ76" s="231"/>
      <c r="BA76" s="437" t="str">
        <f>IF($F$12="","",IF($AZ76="","",HLOOKUP($F$12,別紙mast!$D$4:$K$7,3,FALSE)))</f>
        <v/>
      </c>
      <c r="BB76" s="232" t="str">
        <f t="shared" si="25"/>
        <v/>
      </c>
      <c r="BC76" s="232" t="str">
        <f>IF($F$12="","",IF($AZ76="","",HLOOKUP($F$12,別紙mast!$D$9:$K$11,3,FALSE)))</f>
        <v/>
      </c>
      <c r="BD76" s="171" t="str">
        <f t="shared" si="26"/>
        <v/>
      </c>
      <c r="BE76" s="239"/>
      <c r="BF76" s="902" t="str">
        <f>IF($F$12="","",IF($BE76="","",HLOOKUP($F$12,別紙mast!$D$4:$K$7,4,FALSE)))</f>
        <v/>
      </c>
      <c r="BG76" s="903"/>
      <c r="BH76" s="233" t="str">
        <f t="shared" si="27"/>
        <v/>
      </c>
      <c r="BI76" s="235"/>
      <c r="BJ76" s="236"/>
      <c r="BK76" s="236"/>
      <c r="BL76" s="237"/>
      <c r="BM76" s="238"/>
      <c r="BN76" s="453"/>
      <c r="BO76" s="442" t="str">
        <f t="shared" si="28"/>
        <v/>
      </c>
      <c r="BP76" s="433" t="str">
        <f t="shared" si="52"/>
        <v/>
      </c>
      <c r="BQ76" s="445" t="str">
        <f t="shared" si="46"/>
        <v/>
      </c>
      <c r="BR76" s="433" t="str">
        <f t="shared" si="53"/>
        <v/>
      </c>
      <c r="BS76" s="444" t="str">
        <f t="shared" si="54"/>
        <v/>
      </c>
      <c r="BT76" s="432" t="str">
        <f t="shared" si="47"/>
        <v/>
      </c>
      <c r="BU76" s="441" t="str">
        <f t="shared" si="31"/>
        <v/>
      </c>
      <c r="BV76" s="457" t="str">
        <f t="shared" si="32"/>
        <v/>
      </c>
      <c r="BW76" s="215"/>
      <c r="BX76" s="222" t="str">
        <f t="shared" si="55"/>
        <v/>
      </c>
      <c r="BY76" s="222" t="str">
        <f t="shared" si="56"/>
        <v/>
      </c>
      <c r="BZ76" s="222" t="str">
        <f t="shared" si="57"/>
        <v/>
      </c>
      <c r="CA76" s="222" t="str">
        <f t="shared" si="58"/>
        <v/>
      </c>
      <c r="CB76" s="222" t="s">
        <v>468</v>
      </c>
      <c r="CC76" s="115"/>
      <c r="CD76" s="193" t="str">
        <f t="shared" si="59"/>
        <v/>
      </c>
      <c r="CE76" s="192" t="str">
        <f t="shared" si="60"/>
        <v/>
      </c>
      <c r="CF76" s="192" t="str">
        <f t="shared" si="61"/>
        <v/>
      </c>
      <c r="CG76" s="448" t="str">
        <f t="shared" si="62"/>
        <v/>
      </c>
      <c r="CH76" s="192" t="str">
        <f t="shared" si="63"/>
        <v/>
      </c>
      <c r="CI76" s="448" t="str">
        <f t="shared" si="64"/>
        <v/>
      </c>
      <c r="CJ76" s="446" t="str">
        <f t="shared" si="65"/>
        <v/>
      </c>
      <c r="CK76" s="386" t="str">
        <f t="shared" si="66"/>
        <v/>
      </c>
      <c r="CL76" s="387" t="str">
        <f t="shared" si="67"/>
        <v/>
      </c>
      <c r="CM76" s="387" t="str">
        <f t="shared" si="68"/>
        <v/>
      </c>
      <c r="CN76" s="430" t="str">
        <f t="shared" si="43"/>
        <v/>
      </c>
      <c r="CO76" s="229" t="str">
        <f t="shared" si="69"/>
        <v/>
      </c>
      <c r="CP76" s="229" t="str">
        <f t="shared" si="48"/>
        <v/>
      </c>
      <c r="CQ76" s="230" t="str">
        <f t="shared" si="70"/>
        <v/>
      </c>
      <c r="CR76" s="229" t="str">
        <f t="shared" si="51"/>
        <v/>
      </c>
      <c r="CS76" s="230" t="str">
        <f t="shared" si="49"/>
        <v/>
      </c>
      <c r="CT76" s="428" t="str">
        <f t="shared" si="50"/>
        <v/>
      </c>
      <c r="CU76" s="115"/>
      <c r="CV76" s="115"/>
      <c r="CW76" s="115"/>
      <c r="CX76" s="115"/>
      <c r="CY76" s="115"/>
      <c r="CZ76" s="115"/>
      <c r="DA76" s="115"/>
      <c r="DB76" s="115"/>
      <c r="DC76" s="115"/>
      <c r="DD76" s="115"/>
      <c r="DE76" s="115"/>
      <c r="DF76" s="115"/>
      <c r="DG76" s="125"/>
    </row>
    <row r="77" spans="2:111" ht="17.100000000000001" customHeight="1">
      <c r="B77" s="434">
        <v>47</v>
      </c>
      <c r="C77" s="904"/>
      <c r="D77" s="905"/>
      <c r="E77" s="905"/>
      <c r="F77" s="906"/>
      <c r="G77" s="907"/>
      <c r="H77" s="908"/>
      <c r="I77" s="909"/>
      <c r="J77" s="910"/>
      <c r="K77" s="911"/>
      <c r="L77" s="912"/>
      <c r="M77" s="912"/>
      <c r="N77" s="913"/>
      <c r="O77" s="14" t="s">
        <v>3</v>
      </c>
      <c r="P77" s="144" t="s">
        <v>3</v>
      </c>
      <c r="Q77" s="144" t="s">
        <v>3</v>
      </c>
      <c r="R77" s="79" t="s">
        <v>3</v>
      </c>
      <c r="S77" s="914"/>
      <c r="T77" s="915"/>
      <c r="U77" s="916"/>
      <c r="V77" s="14" t="s">
        <v>3</v>
      </c>
      <c r="W77" s="144" t="s">
        <v>3</v>
      </c>
      <c r="X77" s="144" t="s">
        <v>3</v>
      </c>
      <c r="Y77" s="79" t="s">
        <v>3</v>
      </c>
      <c r="Z77" s="914"/>
      <c r="AA77" s="915"/>
      <c r="AB77" s="916"/>
      <c r="AC77" s="14" t="s">
        <v>3</v>
      </c>
      <c r="AD77" s="16" t="s">
        <v>3</v>
      </c>
      <c r="AE77" s="16" t="s">
        <v>3</v>
      </c>
      <c r="AF77" s="16" t="s">
        <v>3</v>
      </c>
      <c r="AG77" s="16" t="s">
        <v>3</v>
      </c>
      <c r="AH77" s="79" t="s">
        <v>3</v>
      </c>
      <c r="AI77" s="167"/>
      <c r="AJ77" s="79" t="s">
        <v>3</v>
      </c>
      <c r="AK77" s="169"/>
      <c r="AL77" s="14" t="s">
        <v>3</v>
      </c>
      <c r="AM77" s="79" t="s">
        <v>3</v>
      </c>
      <c r="AN77" s="917"/>
      <c r="AO77" s="918"/>
      <c r="AP77" s="918"/>
      <c r="AQ77" s="919"/>
      <c r="AR77" s="456" t="str">
        <f t="shared" si="45"/>
        <v/>
      </c>
      <c r="AS77" s="14" t="s">
        <v>3</v>
      </c>
      <c r="AT77" s="16" t="s">
        <v>3</v>
      </c>
      <c r="AU77" s="153" t="s">
        <v>3</v>
      </c>
      <c r="AV77" s="158" t="s">
        <v>3</v>
      </c>
      <c r="AW77" s="79" t="s">
        <v>3</v>
      </c>
      <c r="AX77" s="79" t="s">
        <v>3</v>
      </c>
      <c r="AY77" s="153" t="s">
        <v>3</v>
      </c>
      <c r="AZ77" s="231"/>
      <c r="BA77" s="437" t="str">
        <f>IF($F$12="","",IF($AZ77="","",HLOOKUP($F$12,別紙mast!$D$4:$K$7,3,FALSE)))</f>
        <v/>
      </c>
      <c r="BB77" s="232" t="str">
        <f t="shared" si="25"/>
        <v/>
      </c>
      <c r="BC77" s="232" t="str">
        <f>IF($F$12="","",IF($AZ77="","",HLOOKUP($F$12,別紙mast!$D$9:$K$11,3,FALSE)))</f>
        <v/>
      </c>
      <c r="BD77" s="171" t="str">
        <f t="shared" si="26"/>
        <v/>
      </c>
      <c r="BE77" s="239"/>
      <c r="BF77" s="902" t="str">
        <f>IF($F$12="","",IF($BE77="","",HLOOKUP($F$12,別紙mast!$D$4:$K$7,4,FALSE)))</f>
        <v/>
      </c>
      <c r="BG77" s="903"/>
      <c r="BH77" s="233" t="str">
        <f t="shared" si="27"/>
        <v/>
      </c>
      <c r="BI77" s="235"/>
      <c r="BJ77" s="236"/>
      <c r="BK77" s="236"/>
      <c r="BL77" s="237"/>
      <c r="BM77" s="238"/>
      <c r="BN77" s="453"/>
      <c r="BO77" s="442" t="str">
        <f t="shared" si="28"/>
        <v/>
      </c>
      <c r="BP77" s="433" t="str">
        <f t="shared" si="52"/>
        <v/>
      </c>
      <c r="BQ77" s="445" t="str">
        <f t="shared" si="46"/>
        <v/>
      </c>
      <c r="BR77" s="433" t="str">
        <f t="shared" si="53"/>
        <v/>
      </c>
      <c r="BS77" s="444" t="str">
        <f t="shared" si="54"/>
        <v/>
      </c>
      <c r="BT77" s="432" t="str">
        <f t="shared" si="47"/>
        <v/>
      </c>
      <c r="BU77" s="441" t="str">
        <f t="shared" si="31"/>
        <v/>
      </c>
      <c r="BV77" s="457" t="str">
        <f t="shared" si="32"/>
        <v/>
      </c>
      <c r="BW77" s="215"/>
      <c r="BX77" s="222" t="str">
        <f t="shared" si="55"/>
        <v/>
      </c>
      <c r="BY77" s="222" t="str">
        <f t="shared" si="56"/>
        <v/>
      </c>
      <c r="BZ77" s="222" t="str">
        <f t="shared" si="57"/>
        <v/>
      </c>
      <c r="CA77" s="222" t="str">
        <f t="shared" si="58"/>
        <v/>
      </c>
      <c r="CB77" s="222" t="s">
        <v>468</v>
      </c>
      <c r="CC77" s="115"/>
      <c r="CD77" s="193" t="str">
        <f t="shared" si="59"/>
        <v/>
      </c>
      <c r="CE77" s="192" t="str">
        <f t="shared" si="60"/>
        <v/>
      </c>
      <c r="CF77" s="192" t="str">
        <f t="shared" si="61"/>
        <v/>
      </c>
      <c r="CG77" s="448" t="str">
        <f t="shared" si="62"/>
        <v/>
      </c>
      <c r="CH77" s="192" t="str">
        <f t="shared" si="63"/>
        <v/>
      </c>
      <c r="CI77" s="448" t="str">
        <f t="shared" si="64"/>
        <v/>
      </c>
      <c r="CJ77" s="446" t="str">
        <f t="shared" si="65"/>
        <v/>
      </c>
      <c r="CK77" s="386" t="str">
        <f t="shared" si="66"/>
        <v/>
      </c>
      <c r="CL77" s="387" t="str">
        <f t="shared" si="67"/>
        <v/>
      </c>
      <c r="CM77" s="387" t="str">
        <f t="shared" si="68"/>
        <v/>
      </c>
      <c r="CN77" s="430" t="str">
        <f t="shared" si="43"/>
        <v/>
      </c>
      <c r="CO77" s="229" t="str">
        <f t="shared" si="69"/>
        <v/>
      </c>
      <c r="CP77" s="229" t="str">
        <f t="shared" si="48"/>
        <v/>
      </c>
      <c r="CQ77" s="230" t="str">
        <f t="shared" si="70"/>
        <v/>
      </c>
      <c r="CR77" s="229" t="str">
        <f t="shared" si="51"/>
        <v/>
      </c>
      <c r="CS77" s="230" t="str">
        <f t="shared" si="49"/>
        <v/>
      </c>
      <c r="CT77" s="428" t="str">
        <f t="shared" si="50"/>
        <v/>
      </c>
      <c r="CU77" s="115"/>
      <c r="CV77" s="115"/>
      <c r="CW77" s="115"/>
      <c r="CX77" s="115"/>
      <c r="CY77" s="115"/>
      <c r="CZ77" s="115"/>
      <c r="DA77" s="115"/>
      <c r="DB77" s="115"/>
      <c r="DC77" s="115"/>
      <c r="DD77" s="115"/>
      <c r="DE77" s="115"/>
      <c r="DF77" s="115"/>
      <c r="DG77" s="125"/>
    </row>
    <row r="78" spans="2:111" ht="17.100000000000001" customHeight="1">
      <c r="B78" s="434">
        <v>48</v>
      </c>
      <c r="C78" s="904"/>
      <c r="D78" s="905"/>
      <c r="E78" s="905"/>
      <c r="F78" s="906"/>
      <c r="G78" s="907"/>
      <c r="H78" s="908"/>
      <c r="I78" s="909"/>
      <c r="J78" s="910"/>
      <c r="K78" s="911"/>
      <c r="L78" s="912"/>
      <c r="M78" s="912"/>
      <c r="N78" s="913"/>
      <c r="O78" s="14" t="s">
        <v>3</v>
      </c>
      <c r="P78" s="144" t="s">
        <v>3</v>
      </c>
      <c r="Q78" s="144" t="s">
        <v>3</v>
      </c>
      <c r="R78" s="79" t="s">
        <v>3</v>
      </c>
      <c r="S78" s="914"/>
      <c r="T78" s="915"/>
      <c r="U78" s="916"/>
      <c r="V78" s="14" t="s">
        <v>3</v>
      </c>
      <c r="W78" s="144" t="s">
        <v>3</v>
      </c>
      <c r="X78" s="144" t="s">
        <v>3</v>
      </c>
      <c r="Y78" s="79" t="s">
        <v>3</v>
      </c>
      <c r="Z78" s="914"/>
      <c r="AA78" s="915"/>
      <c r="AB78" s="916"/>
      <c r="AC78" s="14" t="s">
        <v>3</v>
      </c>
      <c r="AD78" s="16" t="s">
        <v>3</v>
      </c>
      <c r="AE78" s="16" t="s">
        <v>3</v>
      </c>
      <c r="AF78" s="16" t="s">
        <v>3</v>
      </c>
      <c r="AG78" s="16" t="s">
        <v>3</v>
      </c>
      <c r="AH78" s="79" t="s">
        <v>3</v>
      </c>
      <c r="AI78" s="167"/>
      <c r="AJ78" s="79" t="s">
        <v>3</v>
      </c>
      <c r="AK78" s="169"/>
      <c r="AL78" s="14" t="s">
        <v>3</v>
      </c>
      <c r="AM78" s="79" t="s">
        <v>3</v>
      </c>
      <c r="AN78" s="917"/>
      <c r="AO78" s="918"/>
      <c r="AP78" s="918"/>
      <c r="AQ78" s="919"/>
      <c r="AR78" s="456" t="str">
        <f t="shared" si="45"/>
        <v/>
      </c>
      <c r="AS78" s="14" t="s">
        <v>3</v>
      </c>
      <c r="AT78" s="16" t="s">
        <v>3</v>
      </c>
      <c r="AU78" s="153" t="s">
        <v>3</v>
      </c>
      <c r="AV78" s="158" t="s">
        <v>3</v>
      </c>
      <c r="AW78" s="79" t="s">
        <v>3</v>
      </c>
      <c r="AX78" s="79" t="s">
        <v>3</v>
      </c>
      <c r="AY78" s="153" t="s">
        <v>3</v>
      </c>
      <c r="AZ78" s="231"/>
      <c r="BA78" s="437" t="str">
        <f>IF($F$12="","",IF($AZ78="","",HLOOKUP($F$12,別紙mast!$D$4:$K$7,3,FALSE)))</f>
        <v/>
      </c>
      <c r="BB78" s="232" t="str">
        <f t="shared" si="25"/>
        <v/>
      </c>
      <c r="BC78" s="232" t="str">
        <f>IF($F$12="","",IF($AZ78="","",HLOOKUP($F$12,別紙mast!$D$9:$K$11,3,FALSE)))</f>
        <v/>
      </c>
      <c r="BD78" s="171" t="str">
        <f t="shared" si="26"/>
        <v/>
      </c>
      <c r="BE78" s="239"/>
      <c r="BF78" s="902" t="str">
        <f>IF($F$12="","",IF($BE78="","",HLOOKUP($F$12,別紙mast!$D$4:$K$7,4,FALSE)))</f>
        <v/>
      </c>
      <c r="BG78" s="903"/>
      <c r="BH78" s="233" t="str">
        <f t="shared" si="27"/>
        <v/>
      </c>
      <c r="BI78" s="235"/>
      <c r="BJ78" s="236"/>
      <c r="BK78" s="236"/>
      <c r="BL78" s="237"/>
      <c r="BM78" s="238"/>
      <c r="BN78" s="453"/>
      <c r="BO78" s="442" t="str">
        <f t="shared" si="28"/>
        <v/>
      </c>
      <c r="BP78" s="433" t="str">
        <f t="shared" si="52"/>
        <v/>
      </c>
      <c r="BQ78" s="445" t="str">
        <f t="shared" si="46"/>
        <v/>
      </c>
      <c r="BR78" s="433" t="str">
        <f t="shared" si="53"/>
        <v/>
      </c>
      <c r="BS78" s="444" t="str">
        <f t="shared" si="54"/>
        <v/>
      </c>
      <c r="BT78" s="432" t="str">
        <f t="shared" si="47"/>
        <v/>
      </c>
      <c r="BU78" s="441" t="str">
        <f t="shared" si="31"/>
        <v/>
      </c>
      <c r="BV78" s="457" t="str">
        <f t="shared" si="32"/>
        <v/>
      </c>
      <c r="BW78" s="215"/>
      <c r="BX78" s="222" t="str">
        <f t="shared" si="55"/>
        <v/>
      </c>
      <c r="BY78" s="222" t="str">
        <f t="shared" si="56"/>
        <v/>
      </c>
      <c r="BZ78" s="222" t="str">
        <f t="shared" si="57"/>
        <v/>
      </c>
      <c r="CA78" s="222" t="str">
        <f t="shared" si="58"/>
        <v/>
      </c>
      <c r="CB78" s="222" t="s">
        <v>468</v>
      </c>
      <c r="CC78" s="115"/>
      <c r="CD78" s="193" t="str">
        <f t="shared" si="59"/>
        <v/>
      </c>
      <c r="CE78" s="192" t="str">
        <f t="shared" si="60"/>
        <v/>
      </c>
      <c r="CF78" s="192" t="str">
        <f t="shared" si="61"/>
        <v/>
      </c>
      <c r="CG78" s="448" t="str">
        <f t="shared" si="62"/>
        <v/>
      </c>
      <c r="CH78" s="192" t="str">
        <f t="shared" si="63"/>
        <v/>
      </c>
      <c r="CI78" s="448" t="str">
        <f t="shared" si="64"/>
        <v/>
      </c>
      <c r="CJ78" s="446" t="str">
        <f t="shared" si="65"/>
        <v/>
      </c>
      <c r="CK78" s="386" t="str">
        <f t="shared" si="66"/>
        <v/>
      </c>
      <c r="CL78" s="387" t="str">
        <f t="shared" si="67"/>
        <v/>
      </c>
      <c r="CM78" s="387" t="str">
        <f t="shared" si="68"/>
        <v/>
      </c>
      <c r="CN78" s="430" t="str">
        <f t="shared" si="43"/>
        <v/>
      </c>
      <c r="CO78" s="229" t="str">
        <f t="shared" si="69"/>
        <v/>
      </c>
      <c r="CP78" s="229" t="str">
        <f t="shared" si="48"/>
        <v/>
      </c>
      <c r="CQ78" s="230" t="str">
        <f t="shared" si="70"/>
        <v/>
      </c>
      <c r="CR78" s="229" t="str">
        <f t="shared" si="51"/>
        <v/>
      </c>
      <c r="CS78" s="230" t="str">
        <f t="shared" si="49"/>
        <v/>
      </c>
      <c r="CT78" s="428" t="str">
        <f t="shared" si="50"/>
        <v/>
      </c>
      <c r="CU78" s="115"/>
      <c r="CV78" s="115"/>
      <c r="CW78" s="115"/>
      <c r="CX78" s="115"/>
      <c r="CY78" s="115"/>
      <c r="CZ78" s="115"/>
      <c r="DA78" s="115"/>
      <c r="DB78" s="115"/>
      <c r="DC78" s="115"/>
      <c r="DD78" s="115"/>
      <c r="DE78" s="115"/>
      <c r="DF78" s="115"/>
      <c r="DG78" s="125"/>
    </row>
    <row r="79" spans="2:111" ht="17.100000000000001" customHeight="1">
      <c r="B79" s="434">
        <v>49</v>
      </c>
      <c r="C79" s="904"/>
      <c r="D79" s="905"/>
      <c r="E79" s="905"/>
      <c r="F79" s="906"/>
      <c r="G79" s="907"/>
      <c r="H79" s="908"/>
      <c r="I79" s="909"/>
      <c r="J79" s="910"/>
      <c r="K79" s="911"/>
      <c r="L79" s="912"/>
      <c r="M79" s="912"/>
      <c r="N79" s="913"/>
      <c r="O79" s="14" t="s">
        <v>3</v>
      </c>
      <c r="P79" s="144" t="s">
        <v>3</v>
      </c>
      <c r="Q79" s="144" t="s">
        <v>3</v>
      </c>
      <c r="R79" s="79" t="s">
        <v>3</v>
      </c>
      <c r="S79" s="914"/>
      <c r="T79" s="915"/>
      <c r="U79" s="916"/>
      <c r="V79" s="14" t="s">
        <v>3</v>
      </c>
      <c r="W79" s="144" t="s">
        <v>3</v>
      </c>
      <c r="X79" s="144" t="s">
        <v>3</v>
      </c>
      <c r="Y79" s="79" t="s">
        <v>3</v>
      </c>
      <c r="Z79" s="914"/>
      <c r="AA79" s="915"/>
      <c r="AB79" s="916"/>
      <c r="AC79" s="14" t="s">
        <v>3</v>
      </c>
      <c r="AD79" s="16" t="s">
        <v>3</v>
      </c>
      <c r="AE79" s="16" t="s">
        <v>3</v>
      </c>
      <c r="AF79" s="16" t="s">
        <v>3</v>
      </c>
      <c r="AG79" s="16" t="s">
        <v>3</v>
      </c>
      <c r="AH79" s="79" t="s">
        <v>3</v>
      </c>
      <c r="AI79" s="167"/>
      <c r="AJ79" s="79" t="s">
        <v>3</v>
      </c>
      <c r="AK79" s="169"/>
      <c r="AL79" s="14" t="s">
        <v>3</v>
      </c>
      <c r="AM79" s="79" t="s">
        <v>3</v>
      </c>
      <c r="AN79" s="917"/>
      <c r="AO79" s="918"/>
      <c r="AP79" s="918"/>
      <c r="AQ79" s="919"/>
      <c r="AR79" s="456" t="str">
        <f t="shared" si="45"/>
        <v/>
      </c>
      <c r="AS79" s="14" t="s">
        <v>3</v>
      </c>
      <c r="AT79" s="16" t="s">
        <v>3</v>
      </c>
      <c r="AU79" s="153" t="s">
        <v>3</v>
      </c>
      <c r="AV79" s="158" t="s">
        <v>3</v>
      </c>
      <c r="AW79" s="79" t="s">
        <v>3</v>
      </c>
      <c r="AX79" s="79" t="s">
        <v>3</v>
      </c>
      <c r="AY79" s="153" t="s">
        <v>3</v>
      </c>
      <c r="AZ79" s="231"/>
      <c r="BA79" s="437" t="str">
        <f>IF($F$12="","",IF($AZ79="","",HLOOKUP($F$12,別紙mast!$D$4:$K$7,3,FALSE)))</f>
        <v/>
      </c>
      <c r="BB79" s="232" t="str">
        <f t="shared" si="25"/>
        <v/>
      </c>
      <c r="BC79" s="232" t="str">
        <f>IF($F$12="","",IF($AZ79="","",HLOOKUP($F$12,別紙mast!$D$9:$K$11,3,FALSE)))</f>
        <v/>
      </c>
      <c r="BD79" s="171" t="str">
        <f t="shared" si="26"/>
        <v/>
      </c>
      <c r="BE79" s="239"/>
      <c r="BF79" s="902" t="str">
        <f>IF($F$12="","",IF($BE79="","",HLOOKUP($F$12,別紙mast!$D$4:$K$7,4,FALSE)))</f>
        <v/>
      </c>
      <c r="BG79" s="903"/>
      <c r="BH79" s="233" t="str">
        <f t="shared" si="27"/>
        <v/>
      </c>
      <c r="BI79" s="235"/>
      <c r="BJ79" s="236"/>
      <c r="BK79" s="236"/>
      <c r="BL79" s="237"/>
      <c r="BM79" s="238"/>
      <c r="BN79" s="453"/>
      <c r="BO79" s="442" t="str">
        <f t="shared" si="28"/>
        <v/>
      </c>
      <c r="BP79" s="433" t="str">
        <f t="shared" si="52"/>
        <v/>
      </c>
      <c r="BQ79" s="445" t="str">
        <f t="shared" si="46"/>
        <v/>
      </c>
      <c r="BR79" s="433" t="str">
        <f t="shared" si="53"/>
        <v/>
      </c>
      <c r="BS79" s="444" t="str">
        <f t="shared" si="54"/>
        <v/>
      </c>
      <c r="BT79" s="432" t="str">
        <f t="shared" si="47"/>
        <v/>
      </c>
      <c r="BU79" s="441" t="str">
        <f t="shared" si="31"/>
        <v/>
      </c>
      <c r="BV79" s="457" t="str">
        <f t="shared" si="32"/>
        <v/>
      </c>
      <c r="BW79" s="215"/>
      <c r="BX79" s="222" t="str">
        <f t="shared" si="55"/>
        <v/>
      </c>
      <c r="BY79" s="222" t="str">
        <f t="shared" si="56"/>
        <v/>
      </c>
      <c r="BZ79" s="222" t="str">
        <f t="shared" si="57"/>
        <v/>
      </c>
      <c r="CA79" s="222" t="str">
        <f t="shared" si="58"/>
        <v/>
      </c>
      <c r="CB79" s="222" t="s">
        <v>468</v>
      </c>
      <c r="CC79" s="115"/>
      <c r="CD79" s="193" t="str">
        <f t="shared" si="59"/>
        <v/>
      </c>
      <c r="CE79" s="192" t="str">
        <f t="shared" si="60"/>
        <v/>
      </c>
      <c r="CF79" s="192" t="str">
        <f t="shared" si="61"/>
        <v/>
      </c>
      <c r="CG79" s="448" t="str">
        <f t="shared" si="62"/>
        <v/>
      </c>
      <c r="CH79" s="192" t="str">
        <f t="shared" si="63"/>
        <v/>
      </c>
      <c r="CI79" s="448" t="str">
        <f t="shared" si="64"/>
        <v/>
      </c>
      <c r="CJ79" s="446" t="str">
        <f t="shared" si="65"/>
        <v/>
      </c>
      <c r="CK79" s="386" t="str">
        <f t="shared" si="66"/>
        <v/>
      </c>
      <c r="CL79" s="387" t="str">
        <f t="shared" si="67"/>
        <v/>
      </c>
      <c r="CM79" s="387" t="str">
        <f t="shared" si="68"/>
        <v/>
      </c>
      <c r="CN79" s="430" t="str">
        <f t="shared" si="43"/>
        <v/>
      </c>
      <c r="CO79" s="229" t="str">
        <f t="shared" si="69"/>
        <v/>
      </c>
      <c r="CP79" s="229" t="str">
        <f t="shared" si="48"/>
        <v/>
      </c>
      <c r="CQ79" s="230" t="str">
        <f t="shared" si="70"/>
        <v/>
      </c>
      <c r="CR79" s="229" t="str">
        <f t="shared" si="51"/>
        <v/>
      </c>
      <c r="CS79" s="230" t="str">
        <f t="shared" si="49"/>
        <v/>
      </c>
      <c r="CT79" s="428" t="str">
        <f t="shared" si="50"/>
        <v/>
      </c>
      <c r="CU79" s="115"/>
      <c r="CV79" s="115"/>
      <c r="CW79" s="115"/>
      <c r="CX79" s="115"/>
      <c r="CY79" s="115"/>
      <c r="CZ79" s="115"/>
      <c r="DA79" s="115"/>
      <c r="DB79" s="115"/>
      <c r="DC79" s="115"/>
      <c r="DD79" s="115"/>
      <c r="DE79" s="115"/>
      <c r="DF79" s="115"/>
      <c r="DG79" s="125"/>
    </row>
    <row r="80" spans="2:111" ht="17.100000000000001" customHeight="1">
      <c r="B80" s="434">
        <v>50</v>
      </c>
      <c r="C80" s="904"/>
      <c r="D80" s="905"/>
      <c r="E80" s="905"/>
      <c r="F80" s="906"/>
      <c r="G80" s="907"/>
      <c r="H80" s="908"/>
      <c r="I80" s="909"/>
      <c r="J80" s="910"/>
      <c r="K80" s="911"/>
      <c r="L80" s="912"/>
      <c r="M80" s="912"/>
      <c r="N80" s="913"/>
      <c r="O80" s="14" t="s">
        <v>3</v>
      </c>
      <c r="P80" s="144" t="s">
        <v>3</v>
      </c>
      <c r="Q80" s="144" t="s">
        <v>3</v>
      </c>
      <c r="R80" s="79" t="s">
        <v>3</v>
      </c>
      <c r="S80" s="914"/>
      <c r="T80" s="915"/>
      <c r="U80" s="916"/>
      <c r="V80" s="14" t="s">
        <v>3</v>
      </c>
      <c r="W80" s="144" t="s">
        <v>3</v>
      </c>
      <c r="X80" s="144" t="s">
        <v>3</v>
      </c>
      <c r="Y80" s="79" t="s">
        <v>3</v>
      </c>
      <c r="Z80" s="914"/>
      <c r="AA80" s="915"/>
      <c r="AB80" s="916"/>
      <c r="AC80" s="14" t="s">
        <v>3</v>
      </c>
      <c r="AD80" s="16" t="s">
        <v>3</v>
      </c>
      <c r="AE80" s="16" t="s">
        <v>3</v>
      </c>
      <c r="AF80" s="16" t="s">
        <v>3</v>
      </c>
      <c r="AG80" s="16" t="s">
        <v>3</v>
      </c>
      <c r="AH80" s="79" t="s">
        <v>3</v>
      </c>
      <c r="AI80" s="167"/>
      <c r="AJ80" s="79" t="s">
        <v>3</v>
      </c>
      <c r="AK80" s="169"/>
      <c r="AL80" s="14" t="s">
        <v>3</v>
      </c>
      <c r="AM80" s="79" t="s">
        <v>3</v>
      </c>
      <c r="AN80" s="917"/>
      <c r="AO80" s="918"/>
      <c r="AP80" s="918"/>
      <c r="AQ80" s="919"/>
      <c r="AR80" s="456" t="str">
        <f t="shared" si="45"/>
        <v/>
      </c>
      <c r="AS80" s="14" t="s">
        <v>3</v>
      </c>
      <c r="AT80" s="16" t="s">
        <v>3</v>
      </c>
      <c r="AU80" s="153" t="s">
        <v>3</v>
      </c>
      <c r="AV80" s="158" t="s">
        <v>3</v>
      </c>
      <c r="AW80" s="79" t="s">
        <v>3</v>
      </c>
      <c r="AX80" s="79" t="s">
        <v>3</v>
      </c>
      <c r="AY80" s="153" t="s">
        <v>3</v>
      </c>
      <c r="AZ80" s="231"/>
      <c r="BA80" s="437" t="str">
        <f>IF($F$12="","",IF($AZ80="","",HLOOKUP($F$12,別紙mast!$D$4:$K$7,3,FALSE)))</f>
        <v/>
      </c>
      <c r="BB80" s="232" t="str">
        <f t="shared" si="25"/>
        <v/>
      </c>
      <c r="BC80" s="232" t="str">
        <f>IF($F$12="","",IF($AZ80="","",HLOOKUP($F$12,別紙mast!$D$9:$K$11,3,FALSE)))</f>
        <v/>
      </c>
      <c r="BD80" s="171" t="str">
        <f t="shared" si="26"/>
        <v/>
      </c>
      <c r="BE80" s="239"/>
      <c r="BF80" s="902" t="str">
        <f>IF($F$12="","",IF($BE80="","",HLOOKUP($F$12,別紙mast!$D$4:$K$7,4,FALSE)))</f>
        <v/>
      </c>
      <c r="BG80" s="903"/>
      <c r="BH80" s="233" t="str">
        <f t="shared" si="27"/>
        <v/>
      </c>
      <c r="BI80" s="235"/>
      <c r="BJ80" s="236"/>
      <c r="BK80" s="236"/>
      <c r="BL80" s="237"/>
      <c r="BM80" s="238"/>
      <c r="BN80" s="453"/>
      <c r="BO80" s="442" t="str">
        <f t="shared" si="28"/>
        <v/>
      </c>
      <c r="BP80" s="433" t="str">
        <f t="shared" si="52"/>
        <v/>
      </c>
      <c r="BQ80" s="445" t="str">
        <f t="shared" si="46"/>
        <v/>
      </c>
      <c r="BR80" s="433" t="str">
        <f t="shared" si="53"/>
        <v/>
      </c>
      <c r="BS80" s="444" t="str">
        <f t="shared" si="54"/>
        <v/>
      </c>
      <c r="BT80" s="432" t="str">
        <f t="shared" si="47"/>
        <v/>
      </c>
      <c r="BU80" s="441" t="str">
        <f t="shared" si="31"/>
        <v/>
      </c>
      <c r="BV80" s="457" t="str">
        <f t="shared" si="32"/>
        <v/>
      </c>
      <c r="BW80" s="215"/>
      <c r="BX80" s="222" t="str">
        <f t="shared" si="55"/>
        <v/>
      </c>
      <c r="BY80" s="222" t="str">
        <f t="shared" si="56"/>
        <v/>
      </c>
      <c r="BZ80" s="222" t="str">
        <f t="shared" si="57"/>
        <v/>
      </c>
      <c r="CA80" s="222" t="str">
        <f t="shared" si="58"/>
        <v/>
      </c>
      <c r="CB80" s="222" t="s">
        <v>468</v>
      </c>
      <c r="CC80" s="115"/>
      <c r="CD80" s="193" t="str">
        <f t="shared" si="59"/>
        <v/>
      </c>
      <c r="CE80" s="192" t="str">
        <f t="shared" si="60"/>
        <v/>
      </c>
      <c r="CF80" s="192" t="str">
        <f t="shared" si="61"/>
        <v/>
      </c>
      <c r="CG80" s="448" t="str">
        <f t="shared" si="62"/>
        <v/>
      </c>
      <c r="CH80" s="192" t="str">
        <f t="shared" si="63"/>
        <v/>
      </c>
      <c r="CI80" s="448" t="str">
        <f t="shared" si="64"/>
        <v/>
      </c>
      <c r="CJ80" s="446" t="str">
        <f t="shared" si="65"/>
        <v/>
      </c>
      <c r="CK80" s="386" t="str">
        <f t="shared" si="66"/>
        <v/>
      </c>
      <c r="CL80" s="387" t="str">
        <f t="shared" si="67"/>
        <v/>
      </c>
      <c r="CM80" s="387" t="str">
        <f t="shared" si="68"/>
        <v/>
      </c>
      <c r="CN80" s="430" t="str">
        <f t="shared" si="43"/>
        <v/>
      </c>
      <c r="CO80" s="229" t="str">
        <f t="shared" si="69"/>
        <v/>
      </c>
      <c r="CP80" s="229" t="str">
        <f t="shared" si="48"/>
        <v/>
      </c>
      <c r="CQ80" s="230" t="str">
        <f t="shared" si="70"/>
        <v/>
      </c>
      <c r="CR80" s="229" t="str">
        <f t="shared" si="51"/>
        <v/>
      </c>
      <c r="CS80" s="230" t="str">
        <f t="shared" si="49"/>
        <v/>
      </c>
      <c r="CT80" s="428" t="str">
        <f t="shared" si="50"/>
        <v/>
      </c>
      <c r="CU80" s="115"/>
      <c r="CV80" s="115"/>
      <c r="CW80" s="115"/>
      <c r="CX80" s="115"/>
      <c r="CY80" s="115"/>
      <c r="CZ80" s="115"/>
      <c r="DA80" s="115"/>
      <c r="DB80" s="115"/>
      <c r="DC80" s="115"/>
      <c r="DD80" s="115"/>
      <c r="DE80" s="115"/>
      <c r="DF80" s="115"/>
      <c r="DG80" s="125"/>
    </row>
    <row r="81" spans="2:111" ht="17.100000000000001" customHeight="1">
      <c r="B81" s="434">
        <v>51</v>
      </c>
      <c r="C81" s="904"/>
      <c r="D81" s="905"/>
      <c r="E81" s="905"/>
      <c r="F81" s="906"/>
      <c r="G81" s="907"/>
      <c r="H81" s="908"/>
      <c r="I81" s="909"/>
      <c r="J81" s="910"/>
      <c r="K81" s="911"/>
      <c r="L81" s="912"/>
      <c r="M81" s="912"/>
      <c r="N81" s="913"/>
      <c r="O81" s="14" t="s">
        <v>3</v>
      </c>
      <c r="P81" s="144" t="s">
        <v>3</v>
      </c>
      <c r="Q81" s="144" t="s">
        <v>3</v>
      </c>
      <c r="R81" s="79" t="s">
        <v>3</v>
      </c>
      <c r="S81" s="914"/>
      <c r="T81" s="915"/>
      <c r="U81" s="916"/>
      <c r="V81" s="14" t="s">
        <v>3</v>
      </c>
      <c r="W81" s="144" t="s">
        <v>3</v>
      </c>
      <c r="X81" s="144" t="s">
        <v>3</v>
      </c>
      <c r="Y81" s="79" t="s">
        <v>3</v>
      </c>
      <c r="Z81" s="914"/>
      <c r="AA81" s="915"/>
      <c r="AB81" s="916"/>
      <c r="AC81" s="14" t="s">
        <v>3</v>
      </c>
      <c r="AD81" s="16" t="s">
        <v>3</v>
      </c>
      <c r="AE81" s="16" t="s">
        <v>3</v>
      </c>
      <c r="AF81" s="16" t="s">
        <v>3</v>
      </c>
      <c r="AG81" s="16" t="s">
        <v>3</v>
      </c>
      <c r="AH81" s="79" t="s">
        <v>3</v>
      </c>
      <c r="AI81" s="167"/>
      <c r="AJ81" s="79" t="s">
        <v>3</v>
      </c>
      <c r="AK81" s="169"/>
      <c r="AL81" s="14" t="s">
        <v>3</v>
      </c>
      <c r="AM81" s="79" t="s">
        <v>3</v>
      </c>
      <c r="AN81" s="917"/>
      <c r="AO81" s="918"/>
      <c r="AP81" s="918"/>
      <c r="AQ81" s="919"/>
      <c r="AR81" s="456" t="str">
        <f t="shared" si="45"/>
        <v/>
      </c>
      <c r="AS81" s="14" t="s">
        <v>3</v>
      </c>
      <c r="AT81" s="16" t="s">
        <v>3</v>
      </c>
      <c r="AU81" s="153" t="s">
        <v>3</v>
      </c>
      <c r="AV81" s="158" t="s">
        <v>3</v>
      </c>
      <c r="AW81" s="79" t="s">
        <v>3</v>
      </c>
      <c r="AX81" s="79" t="s">
        <v>3</v>
      </c>
      <c r="AY81" s="153" t="s">
        <v>3</v>
      </c>
      <c r="AZ81" s="231"/>
      <c r="BA81" s="437" t="str">
        <f>IF($F$12="","",IF($AZ81="","",HLOOKUP($F$12,別紙mast!$D$4:$K$7,3,FALSE)))</f>
        <v/>
      </c>
      <c r="BB81" s="232" t="str">
        <f t="shared" si="25"/>
        <v/>
      </c>
      <c r="BC81" s="232" t="str">
        <f>IF($F$12="","",IF($AZ81="","",HLOOKUP($F$12,別紙mast!$D$9:$K$11,3,FALSE)))</f>
        <v/>
      </c>
      <c r="BD81" s="171" t="str">
        <f t="shared" si="26"/>
        <v/>
      </c>
      <c r="BE81" s="239"/>
      <c r="BF81" s="902" t="str">
        <f>IF($F$12="","",IF($BE81="","",HLOOKUP($F$12,別紙mast!$D$4:$K$7,4,FALSE)))</f>
        <v/>
      </c>
      <c r="BG81" s="903"/>
      <c r="BH81" s="233" t="str">
        <f t="shared" si="27"/>
        <v/>
      </c>
      <c r="BI81" s="235"/>
      <c r="BJ81" s="236"/>
      <c r="BK81" s="236"/>
      <c r="BL81" s="237"/>
      <c r="BM81" s="238"/>
      <c r="BN81" s="453"/>
      <c r="BO81" s="442" t="str">
        <f t="shared" si="28"/>
        <v/>
      </c>
      <c r="BP81" s="433" t="str">
        <f t="shared" si="52"/>
        <v/>
      </c>
      <c r="BQ81" s="445" t="str">
        <f t="shared" si="46"/>
        <v/>
      </c>
      <c r="BR81" s="433" t="str">
        <f t="shared" si="53"/>
        <v/>
      </c>
      <c r="BS81" s="444" t="str">
        <f t="shared" si="54"/>
        <v/>
      </c>
      <c r="BT81" s="432" t="str">
        <f t="shared" si="47"/>
        <v/>
      </c>
      <c r="BU81" s="441" t="str">
        <f t="shared" si="31"/>
        <v/>
      </c>
      <c r="BV81" s="457" t="str">
        <f t="shared" si="32"/>
        <v/>
      </c>
      <c r="BW81" s="215"/>
      <c r="BX81" s="222" t="str">
        <f t="shared" si="55"/>
        <v/>
      </c>
      <c r="BY81" s="222" t="str">
        <f t="shared" si="56"/>
        <v/>
      </c>
      <c r="BZ81" s="222" t="str">
        <f t="shared" si="57"/>
        <v/>
      </c>
      <c r="CA81" s="222" t="str">
        <f t="shared" si="58"/>
        <v/>
      </c>
      <c r="CB81" s="222" t="s">
        <v>468</v>
      </c>
      <c r="CC81" s="115"/>
      <c r="CD81" s="193" t="str">
        <f t="shared" si="59"/>
        <v/>
      </c>
      <c r="CE81" s="192" t="str">
        <f t="shared" si="60"/>
        <v/>
      </c>
      <c r="CF81" s="192" t="str">
        <f t="shared" si="61"/>
        <v/>
      </c>
      <c r="CG81" s="448" t="str">
        <f t="shared" si="62"/>
        <v/>
      </c>
      <c r="CH81" s="192" t="str">
        <f t="shared" si="63"/>
        <v/>
      </c>
      <c r="CI81" s="448" t="str">
        <f t="shared" si="64"/>
        <v/>
      </c>
      <c r="CJ81" s="446" t="str">
        <f t="shared" si="65"/>
        <v/>
      </c>
      <c r="CK81" s="386" t="str">
        <f t="shared" si="66"/>
        <v/>
      </c>
      <c r="CL81" s="387" t="str">
        <f t="shared" si="67"/>
        <v/>
      </c>
      <c r="CM81" s="387" t="str">
        <f t="shared" si="68"/>
        <v/>
      </c>
      <c r="CN81" s="430" t="str">
        <f t="shared" si="43"/>
        <v/>
      </c>
      <c r="CO81" s="229" t="str">
        <f t="shared" si="69"/>
        <v/>
      </c>
      <c r="CP81" s="229" t="str">
        <f t="shared" si="48"/>
        <v/>
      </c>
      <c r="CQ81" s="230" t="str">
        <f t="shared" si="70"/>
        <v/>
      </c>
      <c r="CR81" s="229" t="str">
        <f t="shared" si="51"/>
        <v/>
      </c>
      <c r="CS81" s="230" t="str">
        <f t="shared" si="49"/>
        <v/>
      </c>
      <c r="CT81" s="428" t="str">
        <f t="shared" si="50"/>
        <v/>
      </c>
      <c r="CU81" s="115"/>
      <c r="CV81" s="115"/>
      <c r="CW81" s="115"/>
      <c r="CX81" s="115"/>
      <c r="CY81" s="115"/>
      <c r="CZ81" s="115"/>
      <c r="DA81" s="115"/>
      <c r="DB81" s="115"/>
      <c r="DC81" s="115"/>
      <c r="DD81" s="115"/>
      <c r="DE81" s="115"/>
      <c r="DF81" s="115"/>
      <c r="DG81" s="125"/>
    </row>
    <row r="82" spans="2:111" ht="17.100000000000001" customHeight="1">
      <c r="B82" s="434">
        <v>52</v>
      </c>
      <c r="C82" s="904"/>
      <c r="D82" s="905"/>
      <c r="E82" s="905"/>
      <c r="F82" s="906"/>
      <c r="G82" s="907"/>
      <c r="H82" s="908"/>
      <c r="I82" s="909"/>
      <c r="J82" s="910"/>
      <c r="K82" s="911"/>
      <c r="L82" s="912"/>
      <c r="M82" s="912"/>
      <c r="N82" s="913"/>
      <c r="O82" s="14" t="s">
        <v>3</v>
      </c>
      <c r="P82" s="144" t="s">
        <v>3</v>
      </c>
      <c r="Q82" s="144" t="s">
        <v>3</v>
      </c>
      <c r="R82" s="79" t="s">
        <v>3</v>
      </c>
      <c r="S82" s="914"/>
      <c r="T82" s="915"/>
      <c r="U82" s="916"/>
      <c r="V82" s="14" t="s">
        <v>3</v>
      </c>
      <c r="W82" s="144" t="s">
        <v>3</v>
      </c>
      <c r="X82" s="144" t="s">
        <v>3</v>
      </c>
      <c r="Y82" s="79" t="s">
        <v>3</v>
      </c>
      <c r="Z82" s="914"/>
      <c r="AA82" s="915"/>
      <c r="AB82" s="916"/>
      <c r="AC82" s="14" t="s">
        <v>3</v>
      </c>
      <c r="AD82" s="16" t="s">
        <v>3</v>
      </c>
      <c r="AE82" s="16" t="s">
        <v>3</v>
      </c>
      <c r="AF82" s="16" t="s">
        <v>3</v>
      </c>
      <c r="AG82" s="16" t="s">
        <v>3</v>
      </c>
      <c r="AH82" s="79" t="s">
        <v>3</v>
      </c>
      <c r="AI82" s="167"/>
      <c r="AJ82" s="79" t="s">
        <v>3</v>
      </c>
      <c r="AK82" s="169"/>
      <c r="AL82" s="14" t="s">
        <v>3</v>
      </c>
      <c r="AM82" s="79" t="s">
        <v>3</v>
      </c>
      <c r="AN82" s="917"/>
      <c r="AO82" s="918"/>
      <c r="AP82" s="918"/>
      <c r="AQ82" s="919"/>
      <c r="AR82" s="456" t="str">
        <f t="shared" si="45"/>
        <v/>
      </c>
      <c r="AS82" s="14" t="s">
        <v>3</v>
      </c>
      <c r="AT82" s="16" t="s">
        <v>3</v>
      </c>
      <c r="AU82" s="153" t="s">
        <v>3</v>
      </c>
      <c r="AV82" s="158" t="s">
        <v>3</v>
      </c>
      <c r="AW82" s="79" t="s">
        <v>3</v>
      </c>
      <c r="AX82" s="79" t="s">
        <v>3</v>
      </c>
      <c r="AY82" s="153" t="s">
        <v>3</v>
      </c>
      <c r="AZ82" s="231"/>
      <c r="BA82" s="437" t="str">
        <f>IF($F$12="","",IF($AZ82="","",HLOOKUP($F$12,別紙mast!$D$4:$K$7,3,FALSE)))</f>
        <v/>
      </c>
      <c r="BB82" s="232" t="str">
        <f t="shared" si="25"/>
        <v/>
      </c>
      <c r="BC82" s="232" t="str">
        <f>IF($F$12="","",IF($AZ82="","",HLOOKUP($F$12,別紙mast!$D$9:$K$11,3,FALSE)))</f>
        <v/>
      </c>
      <c r="BD82" s="171" t="str">
        <f t="shared" si="26"/>
        <v/>
      </c>
      <c r="BE82" s="239"/>
      <c r="BF82" s="902" t="str">
        <f>IF($F$12="","",IF($BE82="","",HLOOKUP($F$12,別紙mast!$D$4:$K$7,4,FALSE)))</f>
        <v/>
      </c>
      <c r="BG82" s="903"/>
      <c r="BH82" s="233" t="str">
        <f t="shared" si="27"/>
        <v/>
      </c>
      <c r="BI82" s="235"/>
      <c r="BJ82" s="236"/>
      <c r="BK82" s="236"/>
      <c r="BL82" s="237"/>
      <c r="BM82" s="238"/>
      <c r="BN82" s="453"/>
      <c r="BO82" s="442" t="str">
        <f t="shared" si="28"/>
        <v/>
      </c>
      <c r="BP82" s="433" t="str">
        <f t="shared" si="52"/>
        <v/>
      </c>
      <c r="BQ82" s="445" t="str">
        <f t="shared" si="46"/>
        <v/>
      </c>
      <c r="BR82" s="433" t="str">
        <f t="shared" si="53"/>
        <v/>
      </c>
      <c r="BS82" s="444" t="str">
        <f t="shared" si="54"/>
        <v/>
      </c>
      <c r="BT82" s="432" t="str">
        <f t="shared" si="47"/>
        <v/>
      </c>
      <c r="BU82" s="441" t="str">
        <f t="shared" si="31"/>
        <v/>
      </c>
      <c r="BV82" s="457" t="str">
        <f t="shared" si="32"/>
        <v/>
      </c>
      <c r="BW82" s="215"/>
      <c r="BX82" s="222" t="str">
        <f t="shared" si="55"/>
        <v/>
      </c>
      <c r="BY82" s="222" t="str">
        <f t="shared" si="56"/>
        <v/>
      </c>
      <c r="BZ82" s="222" t="str">
        <f t="shared" si="57"/>
        <v/>
      </c>
      <c r="CA82" s="222" t="str">
        <f t="shared" si="58"/>
        <v/>
      </c>
      <c r="CB82" s="222" t="s">
        <v>468</v>
      </c>
      <c r="CC82" s="115"/>
      <c r="CD82" s="193" t="str">
        <f t="shared" si="59"/>
        <v/>
      </c>
      <c r="CE82" s="192" t="str">
        <f t="shared" si="60"/>
        <v/>
      </c>
      <c r="CF82" s="192" t="str">
        <f t="shared" si="61"/>
        <v/>
      </c>
      <c r="CG82" s="448" t="str">
        <f t="shared" si="62"/>
        <v/>
      </c>
      <c r="CH82" s="192" t="str">
        <f t="shared" si="63"/>
        <v/>
      </c>
      <c r="CI82" s="448" t="str">
        <f t="shared" si="64"/>
        <v/>
      </c>
      <c r="CJ82" s="446" t="str">
        <f t="shared" si="65"/>
        <v/>
      </c>
      <c r="CK82" s="386" t="str">
        <f t="shared" si="66"/>
        <v/>
      </c>
      <c r="CL82" s="387" t="str">
        <f t="shared" si="67"/>
        <v/>
      </c>
      <c r="CM82" s="387" t="str">
        <f t="shared" si="68"/>
        <v/>
      </c>
      <c r="CN82" s="430" t="str">
        <f t="shared" si="43"/>
        <v/>
      </c>
      <c r="CO82" s="229" t="str">
        <f t="shared" si="69"/>
        <v/>
      </c>
      <c r="CP82" s="229" t="str">
        <f t="shared" si="48"/>
        <v/>
      </c>
      <c r="CQ82" s="230" t="str">
        <f t="shared" si="70"/>
        <v/>
      </c>
      <c r="CR82" s="229" t="str">
        <f t="shared" si="51"/>
        <v/>
      </c>
      <c r="CS82" s="230" t="str">
        <f t="shared" si="49"/>
        <v/>
      </c>
      <c r="CT82" s="428" t="str">
        <f t="shared" si="50"/>
        <v/>
      </c>
      <c r="CU82" s="115"/>
      <c r="CV82" s="115"/>
      <c r="CW82" s="115"/>
      <c r="CX82" s="115"/>
      <c r="CY82" s="115"/>
      <c r="CZ82" s="115"/>
      <c r="DA82" s="115"/>
      <c r="DB82" s="115"/>
      <c r="DC82" s="115"/>
      <c r="DD82" s="115"/>
      <c r="DE82" s="115"/>
      <c r="DF82" s="115"/>
      <c r="DG82" s="125"/>
    </row>
    <row r="83" spans="2:111" ht="17.100000000000001" customHeight="1">
      <c r="B83" s="434">
        <v>53</v>
      </c>
      <c r="C83" s="904"/>
      <c r="D83" s="905"/>
      <c r="E83" s="905"/>
      <c r="F83" s="906"/>
      <c r="G83" s="907"/>
      <c r="H83" s="908"/>
      <c r="I83" s="909"/>
      <c r="J83" s="910"/>
      <c r="K83" s="911"/>
      <c r="L83" s="912"/>
      <c r="M83" s="912"/>
      <c r="N83" s="913"/>
      <c r="O83" s="14" t="s">
        <v>3</v>
      </c>
      <c r="P83" s="144" t="s">
        <v>3</v>
      </c>
      <c r="Q83" s="144" t="s">
        <v>3</v>
      </c>
      <c r="R83" s="79" t="s">
        <v>3</v>
      </c>
      <c r="S83" s="914"/>
      <c r="T83" s="915"/>
      <c r="U83" s="916"/>
      <c r="V83" s="14" t="s">
        <v>3</v>
      </c>
      <c r="W83" s="144" t="s">
        <v>3</v>
      </c>
      <c r="X83" s="144" t="s">
        <v>3</v>
      </c>
      <c r="Y83" s="79" t="s">
        <v>3</v>
      </c>
      <c r="Z83" s="914"/>
      <c r="AA83" s="915"/>
      <c r="AB83" s="916"/>
      <c r="AC83" s="14" t="s">
        <v>3</v>
      </c>
      <c r="AD83" s="16" t="s">
        <v>3</v>
      </c>
      <c r="AE83" s="16" t="s">
        <v>3</v>
      </c>
      <c r="AF83" s="16" t="s">
        <v>3</v>
      </c>
      <c r="AG83" s="16" t="s">
        <v>3</v>
      </c>
      <c r="AH83" s="79" t="s">
        <v>3</v>
      </c>
      <c r="AI83" s="167"/>
      <c r="AJ83" s="79" t="s">
        <v>3</v>
      </c>
      <c r="AK83" s="169"/>
      <c r="AL83" s="14" t="s">
        <v>3</v>
      </c>
      <c r="AM83" s="79" t="s">
        <v>3</v>
      </c>
      <c r="AN83" s="917"/>
      <c r="AO83" s="918"/>
      <c r="AP83" s="918"/>
      <c r="AQ83" s="919"/>
      <c r="AR83" s="456" t="str">
        <f t="shared" si="45"/>
        <v/>
      </c>
      <c r="AS83" s="14" t="s">
        <v>3</v>
      </c>
      <c r="AT83" s="16" t="s">
        <v>3</v>
      </c>
      <c r="AU83" s="153" t="s">
        <v>3</v>
      </c>
      <c r="AV83" s="158" t="s">
        <v>3</v>
      </c>
      <c r="AW83" s="79" t="s">
        <v>3</v>
      </c>
      <c r="AX83" s="79" t="s">
        <v>3</v>
      </c>
      <c r="AY83" s="153" t="s">
        <v>3</v>
      </c>
      <c r="AZ83" s="231"/>
      <c r="BA83" s="437" t="str">
        <f>IF($F$12="","",IF($AZ83="","",HLOOKUP($F$12,別紙mast!$D$4:$K$7,3,FALSE)))</f>
        <v/>
      </c>
      <c r="BB83" s="232" t="str">
        <f t="shared" si="25"/>
        <v/>
      </c>
      <c r="BC83" s="232" t="str">
        <f>IF($F$12="","",IF($AZ83="","",HLOOKUP($F$12,別紙mast!$D$9:$K$11,3,FALSE)))</f>
        <v/>
      </c>
      <c r="BD83" s="171" t="str">
        <f t="shared" si="26"/>
        <v/>
      </c>
      <c r="BE83" s="239"/>
      <c r="BF83" s="902" t="str">
        <f>IF($F$12="","",IF($BE83="","",HLOOKUP($F$12,別紙mast!$D$4:$K$7,4,FALSE)))</f>
        <v/>
      </c>
      <c r="BG83" s="903"/>
      <c r="BH83" s="233" t="str">
        <f t="shared" si="27"/>
        <v/>
      </c>
      <c r="BI83" s="235"/>
      <c r="BJ83" s="236"/>
      <c r="BK83" s="236"/>
      <c r="BL83" s="237"/>
      <c r="BM83" s="238"/>
      <c r="BN83" s="453"/>
      <c r="BO83" s="442" t="str">
        <f t="shared" si="28"/>
        <v/>
      </c>
      <c r="BP83" s="433" t="str">
        <f t="shared" si="52"/>
        <v/>
      </c>
      <c r="BQ83" s="445" t="str">
        <f t="shared" si="46"/>
        <v/>
      </c>
      <c r="BR83" s="433" t="str">
        <f t="shared" si="53"/>
        <v/>
      </c>
      <c r="BS83" s="444" t="str">
        <f t="shared" si="54"/>
        <v/>
      </c>
      <c r="BT83" s="432" t="str">
        <f t="shared" si="47"/>
        <v/>
      </c>
      <c r="BU83" s="441" t="str">
        <f t="shared" si="31"/>
        <v/>
      </c>
      <c r="BV83" s="457" t="str">
        <f t="shared" si="32"/>
        <v/>
      </c>
      <c r="BW83" s="215"/>
      <c r="BX83" s="222" t="str">
        <f t="shared" si="55"/>
        <v/>
      </c>
      <c r="BY83" s="222" t="str">
        <f t="shared" si="56"/>
        <v/>
      </c>
      <c r="BZ83" s="222" t="str">
        <f t="shared" si="57"/>
        <v/>
      </c>
      <c r="CA83" s="222" t="str">
        <f t="shared" si="58"/>
        <v/>
      </c>
      <c r="CB83" s="222" t="s">
        <v>468</v>
      </c>
      <c r="CC83" s="115"/>
      <c r="CD83" s="193" t="str">
        <f t="shared" si="59"/>
        <v/>
      </c>
      <c r="CE83" s="192" t="str">
        <f t="shared" si="60"/>
        <v/>
      </c>
      <c r="CF83" s="192" t="str">
        <f t="shared" si="61"/>
        <v/>
      </c>
      <c r="CG83" s="448" t="str">
        <f t="shared" si="62"/>
        <v/>
      </c>
      <c r="CH83" s="192" t="str">
        <f t="shared" si="63"/>
        <v/>
      </c>
      <c r="CI83" s="448" t="str">
        <f t="shared" si="64"/>
        <v/>
      </c>
      <c r="CJ83" s="446" t="str">
        <f t="shared" si="65"/>
        <v/>
      </c>
      <c r="CK83" s="386" t="str">
        <f t="shared" si="66"/>
        <v/>
      </c>
      <c r="CL83" s="387" t="str">
        <f t="shared" si="67"/>
        <v/>
      </c>
      <c r="CM83" s="387" t="str">
        <f t="shared" si="68"/>
        <v/>
      </c>
      <c r="CN83" s="430" t="str">
        <f t="shared" si="43"/>
        <v/>
      </c>
      <c r="CO83" s="229" t="str">
        <f t="shared" si="69"/>
        <v/>
      </c>
      <c r="CP83" s="229" t="str">
        <f t="shared" si="48"/>
        <v/>
      </c>
      <c r="CQ83" s="230" t="str">
        <f t="shared" si="70"/>
        <v/>
      </c>
      <c r="CR83" s="229" t="str">
        <f t="shared" si="51"/>
        <v/>
      </c>
      <c r="CS83" s="230" t="str">
        <f t="shared" si="49"/>
        <v/>
      </c>
      <c r="CT83" s="428" t="str">
        <f t="shared" si="50"/>
        <v/>
      </c>
      <c r="CU83" s="115"/>
      <c r="CV83" s="115"/>
      <c r="CW83" s="115"/>
      <c r="CX83" s="115"/>
      <c r="CY83" s="115"/>
      <c r="CZ83" s="115"/>
      <c r="DA83" s="115"/>
      <c r="DB83" s="115"/>
      <c r="DC83" s="115"/>
      <c r="DD83" s="115"/>
      <c r="DE83" s="115"/>
      <c r="DF83" s="115"/>
      <c r="DG83" s="125"/>
    </row>
    <row r="84" spans="2:111" ht="17.100000000000001" customHeight="1">
      <c r="B84" s="434">
        <v>54</v>
      </c>
      <c r="C84" s="904"/>
      <c r="D84" s="905"/>
      <c r="E84" s="905"/>
      <c r="F84" s="906"/>
      <c r="G84" s="907"/>
      <c r="H84" s="908"/>
      <c r="I84" s="909"/>
      <c r="J84" s="910"/>
      <c r="K84" s="911"/>
      <c r="L84" s="912"/>
      <c r="M84" s="912"/>
      <c r="N84" s="913"/>
      <c r="O84" s="14" t="s">
        <v>3</v>
      </c>
      <c r="P84" s="144" t="s">
        <v>3</v>
      </c>
      <c r="Q84" s="144" t="s">
        <v>3</v>
      </c>
      <c r="R84" s="79" t="s">
        <v>3</v>
      </c>
      <c r="S84" s="914"/>
      <c r="T84" s="915"/>
      <c r="U84" s="916"/>
      <c r="V84" s="14" t="s">
        <v>3</v>
      </c>
      <c r="W84" s="144" t="s">
        <v>3</v>
      </c>
      <c r="X84" s="144" t="s">
        <v>3</v>
      </c>
      <c r="Y84" s="79" t="s">
        <v>3</v>
      </c>
      <c r="Z84" s="914"/>
      <c r="AA84" s="915"/>
      <c r="AB84" s="916"/>
      <c r="AC84" s="14" t="s">
        <v>3</v>
      </c>
      <c r="AD84" s="16" t="s">
        <v>3</v>
      </c>
      <c r="AE84" s="16" t="s">
        <v>3</v>
      </c>
      <c r="AF84" s="16" t="s">
        <v>3</v>
      </c>
      <c r="AG84" s="16" t="s">
        <v>3</v>
      </c>
      <c r="AH84" s="79" t="s">
        <v>3</v>
      </c>
      <c r="AI84" s="167"/>
      <c r="AJ84" s="79" t="s">
        <v>3</v>
      </c>
      <c r="AK84" s="169"/>
      <c r="AL84" s="14" t="s">
        <v>3</v>
      </c>
      <c r="AM84" s="79" t="s">
        <v>3</v>
      </c>
      <c r="AN84" s="917"/>
      <c r="AO84" s="918"/>
      <c r="AP84" s="918"/>
      <c r="AQ84" s="919"/>
      <c r="AR84" s="456" t="str">
        <f t="shared" si="45"/>
        <v/>
      </c>
      <c r="AS84" s="14" t="s">
        <v>3</v>
      </c>
      <c r="AT84" s="16" t="s">
        <v>3</v>
      </c>
      <c r="AU84" s="153" t="s">
        <v>3</v>
      </c>
      <c r="AV84" s="158" t="s">
        <v>3</v>
      </c>
      <c r="AW84" s="79" t="s">
        <v>3</v>
      </c>
      <c r="AX84" s="79" t="s">
        <v>3</v>
      </c>
      <c r="AY84" s="153" t="s">
        <v>3</v>
      </c>
      <c r="AZ84" s="231"/>
      <c r="BA84" s="437" t="str">
        <f>IF($F$12="","",IF($AZ84="","",HLOOKUP($F$12,別紙mast!$D$4:$K$7,3,FALSE)))</f>
        <v/>
      </c>
      <c r="BB84" s="232" t="str">
        <f t="shared" si="25"/>
        <v/>
      </c>
      <c r="BC84" s="232" t="str">
        <f>IF($F$12="","",IF($AZ84="","",HLOOKUP($F$12,別紙mast!$D$9:$K$11,3,FALSE)))</f>
        <v/>
      </c>
      <c r="BD84" s="171" t="str">
        <f t="shared" si="26"/>
        <v/>
      </c>
      <c r="BE84" s="239"/>
      <c r="BF84" s="902" t="str">
        <f>IF($F$12="","",IF($BE84="","",HLOOKUP($F$12,別紙mast!$D$4:$K$7,4,FALSE)))</f>
        <v/>
      </c>
      <c r="BG84" s="903"/>
      <c r="BH84" s="233" t="str">
        <f t="shared" si="27"/>
        <v/>
      </c>
      <c r="BI84" s="235"/>
      <c r="BJ84" s="236"/>
      <c r="BK84" s="236"/>
      <c r="BL84" s="237"/>
      <c r="BM84" s="238"/>
      <c r="BN84" s="453"/>
      <c r="BO84" s="442" t="str">
        <f t="shared" si="28"/>
        <v/>
      </c>
      <c r="BP84" s="433" t="str">
        <f t="shared" ref="BP84:BP92" si="71">IF($BI84="","",ROUNDUP(($CQ84/$CR84),2))</f>
        <v/>
      </c>
      <c r="BQ84" s="445" t="str">
        <f t="shared" ref="BQ84:BQ92" si="72">IF($BI84="","",IF(OR($N$5="■",$AC$28="■",$AC84="■"),"ー",SUM(1-$BR84)))</f>
        <v/>
      </c>
      <c r="BR84" s="433" t="str">
        <f t="shared" ref="BR84:BR92" si="73">IF($BI84="","",IF(OR($N$5="■",$AC$28="■",$AC84="■"),"ー",(ROUNDUP($CP84/$CR84,2))))</f>
        <v/>
      </c>
      <c r="BS84" s="444" t="str">
        <f t="shared" si="54"/>
        <v/>
      </c>
      <c r="BT84" s="432" t="str">
        <f t="shared" ref="BT84:BT92" si="74">IF($BI84="","",IF(OR($N$5="■",$AC$28="■",$AC84="■"),"ー",SUM((100-$BS84)/100)))</f>
        <v/>
      </c>
      <c r="BU84" s="441" t="str">
        <f t="shared" si="31"/>
        <v/>
      </c>
      <c r="BV84" s="457" t="str">
        <f t="shared" si="32"/>
        <v/>
      </c>
      <c r="BW84" s="215"/>
      <c r="BX84" s="222" t="str">
        <f t="shared" si="55"/>
        <v/>
      </c>
      <c r="BY84" s="222" t="str">
        <f t="shared" si="56"/>
        <v/>
      </c>
      <c r="BZ84" s="222" t="str">
        <f t="shared" si="57"/>
        <v/>
      </c>
      <c r="CA84" s="222" t="str">
        <f t="shared" si="58"/>
        <v/>
      </c>
      <c r="CB84" s="222" t="s">
        <v>468</v>
      </c>
      <c r="CC84" s="115"/>
      <c r="CD84" s="193" t="str">
        <f t="shared" ref="CD84:CD92" si="75">IF($BI84="","",SUM($BI84*$I84))</f>
        <v/>
      </c>
      <c r="CE84" s="192" t="str">
        <f t="shared" ref="CE84:CE92" si="76">IF($BJ84="","",SUM($BJ84*$I84))</f>
        <v/>
      </c>
      <c r="CF84" s="192" t="str">
        <f t="shared" ref="CF84:CF92" si="77">IF($BI84="","",IF($N$5="■",SUM($BJ84*$I84),SUM($BK84*$I84)))</f>
        <v/>
      </c>
      <c r="CG84" s="448" t="str">
        <f t="shared" ref="CG84:CG92" si="78">IF($BL84="","",SUM($BL84*$I84))</f>
        <v/>
      </c>
      <c r="CH84" s="192" t="str">
        <f t="shared" ref="CH84:CH92" si="79">IF($BI84="","",IF($N$5="■",0,SUM($BM84*$I84)))</f>
        <v/>
      </c>
      <c r="CI84" s="448" t="str">
        <f t="shared" ref="CI84:CI92" si="80">IF($BI84="","",IF($N$5="■",0,SUM($BN84*$I84)))</f>
        <v/>
      </c>
      <c r="CJ84" s="446" t="str">
        <f t="shared" ref="CJ84:CJ92" si="81">IF($BJ84="","",(ROUNDUP(($BJ84/1000),1)*$I84))</f>
        <v/>
      </c>
      <c r="CK84" s="386" t="str">
        <f t="shared" ref="CK84:CK92" si="82">IF($BL84="","",(ROUNDUP(($BL84/1000),1)*$I84))</f>
        <v/>
      </c>
      <c r="CL84" s="387" t="str">
        <f t="shared" ref="CL84:CL92" si="83">IF($BI84="","",IF($N$5="■",(ROUNDUP(($BJ84/1000),1)*$I84),(ROUNDUP(($BK84/1000),1))*$I84))</f>
        <v/>
      </c>
      <c r="CM84" s="387" t="str">
        <f t="shared" ref="CM84:CM92" si="84">IF($BI84="","",ROUNDUP(((((($BL84-$BI84)*0.8)+$BI84)/1000)),1)*$I84)</f>
        <v/>
      </c>
      <c r="CN84" s="430" t="str">
        <f t="shared" si="43"/>
        <v/>
      </c>
      <c r="CO84" s="229" t="str">
        <f t="shared" si="69"/>
        <v/>
      </c>
      <c r="CP84" s="229" t="str">
        <f t="shared" ref="CP84:CP92" si="85">IF($BI84="","",ROUNDUP((($BJ84-$BI84)/1000),1))</f>
        <v/>
      </c>
      <c r="CQ84" s="230" t="str">
        <f t="shared" ref="CQ84:CQ92" si="86">IF($BI84="","",IF($N$5="■",(ROUNDUP(($BJ84-$BI84)/1000,1)),ROUNDUP(($BK84-$BI84)/1000,1))&amp;"")</f>
        <v/>
      </c>
      <c r="CR84" s="229" t="str">
        <f t="shared" ref="CR84:CR92" si="87">IF($BL84="","",(ROUNDUP(($BL84-$BI84)/1000,1)))</f>
        <v/>
      </c>
      <c r="CS84" s="230" t="str">
        <f t="shared" ref="CS84:CS92" si="88">IF($BI84="","",IF(($BK84-$BI84-$BM84)*0.001&gt;=0,ROUNDUP(($BK84-$BI84-$BM84)*0.001,1),ROUNDDOWN(($BK84-$BI84-$BM84)*0.001,1)))&amp;""</f>
        <v/>
      </c>
      <c r="CT84" s="428" t="str">
        <f t="shared" ref="CT84:CT92" si="89">IF($BI84="","",IF(($BJ84-$BI84-$BM84)*0.001&gt;=0,ROUNDUP(($BJ84-$BI84-$BM84)*0.001,1),ROUNDDOWN(($BJ84-$BI84-$BM84)*0.001,1)))&amp;""</f>
        <v/>
      </c>
      <c r="CU84" s="115"/>
      <c r="CV84" s="115"/>
      <c r="CW84" s="115"/>
      <c r="CX84" s="115"/>
      <c r="CY84" s="115"/>
      <c r="CZ84" s="115"/>
      <c r="DA84" s="115"/>
      <c r="DB84" s="115"/>
      <c r="DC84" s="115"/>
      <c r="DD84" s="115"/>
      <c r="DE84" s="115"/>
      <c r="DF84" s="115"/>
      <c r="DG84" s="125"/>
    </row>
    <row r="85" spans="2:111" ht="17.100000000000001" customHeight="1">
      <c r="B85" s="434">
        <v>55</v>
      </c>
      <c r="C85" s="904"/>
      <c r="D85" s="905"/>
      <c r="E85" s="905"/>
      <c r="F85" s="906"/>
      <c r="G85" s="907"/>
      <c r="H85" s="908"/>
      <c r="I85" s="909"/>
      <c r="J85" s="910"/>
      <c r="K85" s="911"/>
      <c r="L85" s="912"/>
      <c r="M85" s="912"/>
      <c r="N85" s="913"/>
      <c r="O85" s="14" t="s">
        <v>3</v>
      </c>
      <c r="P85" s="144" t="s">
        <v>3</v>
      </c>
      <c r="Q85" s="144" t="s">
        <v>3</v>
      </c>
      <c r="R85" s="79" t="s">
        <v>3</v>
      </c>
      <c r="S85" s="914"/>
      <c r="T85" s="915"/>
      <c r="U85" s="916"/>
      <c r="V85" s="14" t="s">
        <v>3</v>
      </c>
      <c r="W85" s="144" t="s">
        <v>3</v>
      </c>
      <c r="X85" s="144" t="s">
        <v>3</v>
      </c>
      <c r="Y85" s="79" t="s">
        <v>3</v>
      </c>
      <c r="Z85" s="914"/>
      <c r="AA85" s="915"/>
      <c r="AB85" s="916"/>
      <c r="AC85" s="14" t="s">
        <v>3</v>
      </c>
      <c r="AD85" s="16" t="s">
        <v>3</v>
      </c>
      <c r="AE85" s="16" t="s">
        <v>3</v>
      </c>
      <c r="AF85" s="16" t="s">
        <v>3</v>
      </c>
      <c r="AG85" s="16" t="s">
        <v>3</v>
      </c>
      <c r="AH85" s="79" t="s">
        <v>3</v>
      </c>
      <c r="AI85" s="167"/>
      <c r="AJ85" s="79" t="s">
        <v>3</v>
      </c>
      <c r="AK85" s="169"/>
      <c r="AL85" s="14" t="s">
        <v>3</v>
      </c>
      <c r="AM85" s="79" t="s">
        <v>3</v>
      </c>
      <c r="AN85" s="917"/>
      <c r="AO85" s="918"/>
      <c r="AP85" s="918"/>
      <c r="AQ85" s="919"/>
      <c r="AR85" s="456" t="str">
        <f t="shared" si="45"/>
        <v/>
      </c>
      <c r="AS85" s="14" t="s">
        <v>3</v>
      </c>
      <c r="AT85" s="16" t="s">
        <v>3</v>
      </c>
      <c r="AU85" s="153" t="s">
        <v>3</v>
      </c>
      <c r="AV85" s="158" t="s">
        <v>3</v>
      </c>
      <c r="AW85" s="79" t="s">
        <v>3</v>
      </c>
      <c r="AX85" s="79" t="s">
        <v>3</v>
      </c>
      <c r="AY85" s="153" t="s">
        <v>3</v>
      </c>
      <c r="AZ85" s="231"/>
      <c r="BA85" s="437" t="str">
        <f>IF($F$12="","",IF($AZ85="","",HLOOKUP($F$12,別紙mast!$D$4:$K$7,3,FALSE)))</f>
        <v/>
      </c>
      <c r="BB85" s="232" t="str">
        <f t="shared" si="25"/>
        <v/>
      </c>
      <c r="BC85" s="232" t="str">
        <f>IF($F$12="","",IF($AZ85="","",HLOOKUP($F$12,別紙mast!$D$9:$K$11,3,FALSE)))</f>
        <v/>
      </c>
      <c r="BD85" s="171" t="str">
        <f t="shared" si="26"/>
        <v/>
      </c>
      <c r="BE85" s="239"/>
      <c r="BF85" s="902" t="str">
        <f>IF($F$12="","",IF($BE85="","",HLOOKUP($F$12,別紙mast!$D$4:$K$7,4,FALSE)))</f>
        <v/>
      </c>
      <c r="BG85" s="903"/>
      <c r="BH85" s="233" t="str">
        <f t="shared" si="27"/>
        <v/>
      </c>
      <c r="BI85" s="235"/>
      <c r="BJ85" s="236"/>
      <c r="BK85" s="236"/>
      <c r="BL85" s="237"/>
      <c r="BM85" s="238"/>
      <c r="BN85" s="453"/>
      <c r="BO85" s="442" t="str">
        <f t="shared" si="28"/>
        <v/>
      </c>
      <c r="BP85" s="433" t="str">
        <f t="shared" si="71"/>
        <v/>
      </c>
      <c r="BQ85" s="445" t="str">
        <f t="shared" si="72"/>
        <v/>
      </c>
      <c r="BR85" s="433" t="str">
        <f t="shared" si="73"/>
        <v/>
      </c>
      <c r="BS85" s="444" t="str">
        <f t="shared" si="54"/>
        <v/>
      </c>
      <c r="BT85" s="432" t="str">
        <f t="shared" si="74"/>
        <v/>
      </c>
      <c r="BU85" s="441" t="str">
        <f t="shared" si="31"/>
        <v/>
      </c>
      <c r="BV85" s="457" t="str">
        <f t="shared" si="32"/>
        <v/>
      </c>
      <c r="BW85" s="215"/>
      <c r="BX85" s="222" t="str">
        <f t="shared" si="55"/>
        <v/>
      </c>
      <c r="BY85" s="222" t="str">
        <f t="shared" si="56"/>
        <v/>
      </c>
      <c r="BZ85" s="222" t="str">
        <f t="shared" si="57"/>
        <v/>
      </c>
      <c r="CA85" s="222" t="str">
        <f t="shared" si="58"/>
        <v/>
      </c>
      <c r="CB85" s="222" t="s">
        <v>468</v>
      </c>
      <c r="CC85" s="115"/>
      <c r="CD85" s="193" t="str">
        <f t="shared" si="75"/>
        <v/>
      </c>
      <c r="CE85" s="192" t="str">
        <f t="shared" si="76"/>
        <v/>
      </c>
      <c r="CF85" s="192" t="str">
        <f t="shared" si="77"/>
        <v/>
      </c>
      <c r="CG85" s="448" t="str">
        <f t="shared" si="78"/>
        <v/>
      </c>
      <c r="CH85" s="192" t="str">
        <f t="shared" si="79"/>
        <v/>
      </c>
      <c r="CI85" s="448" t="str">
        <f t="shared" si="80"/>
        <v/>
      </c>
      <c r="CJ85" s="446" t="str">
        <f t="shared" si="81"/>
        <v/>
      </c>
      <c r="CK85" s="386" t="str">
        <f t="shared" si="82"/>
        <v/>
      </c>
      <c r="CL85" s="387" t="str">
        <f t="shared" si="83"/>
        <v/>
      </c>
      <c r="CM85" s="387" t="str">
        <f t="shared" si="84"/>
        <v/>
      </c>
      <c r="CN85" s="430" t="str">
        <f t="shared" si="43"/>
        <v/>
      </c>
      <c r="CO85" s="229" t="str">
        <f t="shared" si="69"/>
        <v/>
      </c>
      <c r="CP85" s="229" t="str">
        <f t="shared" si="85"/>
        <v/>
      </c>
      <c r="CQ85" s="230" t="str">
        <f t="shared" si="86"/>
        <v/>
      </c>
      <c r="CR85" s="229" t="str">
        <f t="shared" si="87"/>
        <v/>
      </c>
      <c r="CS85" s="230" t="str">
        <f t="shared" si="88"/>
        <v/>
      </c>
      <c r="CT85" s="428" t="str">
        <f t="shared" si="89"/>
        <v/>
      </c>
      <c r="CU85" s="115"/>
      <c r="CV85" s="115"/>
      <c r="CW85" s="115"/>
      <c r="CX85" s="115"/>
      <c r="CY85" s="115"/>
      <c r="CZ85" s="115"/>
      <c r="DA85" s="115"/>
      <c r="DB85" s="115"/>
      <c r="DC85" s="115"/>
      <c r="DD85" s="115"/>
      <c r="DE85" s="115"/>
      <c r="DF85" s="115"/>
      <c r="DG85" s="125"/>
    </row>
    <row r="86" spans="2:111" ht="17.100000000000001" customHeight="1">
      <c r="B86" s="434">
        <v>56</v>
      </c>
      <c r="C86" s="904"/>
      <c r="D86" s="905"/>
      <c r="E86" s="905"/>
      <c r="F86" s="906"/>
      <c r="G86" s="907"/>
      <c r="H86" s="908"/>
      <c r="I86" s="909"/>
      <c r="J86" s="910"/>
      <c r="K86" s="911"/>
      <c r="L86" s="912"/>
      <c r="M86" s="912"/>
      <c r="N86" s="913"/>
      <c r="O86" s="14" t="s">
        <v>3</v>
      </c>
      <c r="P86" s="144" t="s">
        <v>3</v>
      </c>
      <c r="Q86" s="144" t="s">
        <v>3</v>
      </c>
      <c r="R86" s="79" t="s">
        <v>3</v>
      </c>
      <c r="S86" s="914"/>
      <c r="T86" s="915"/>
      <c r="U86" s="916"/>
      <c r="V86" s="14" t="s">
        <v>3</v>
      </c>
      <c r="W86" s="144" t="s">
        <v>3</v>
      </c>
      <c r="X86" s="144" t="s">
        <v>3</v>
      </c>
      <c r="Y86" s="79" t="s">
        <v>3</v>
      </c>
      <c r="Z86" s="914"/>
      <c r="AA86" s="915"/>
      <c r="AB86" s="916"/>
      <c r="AC86" s="14" t="s">
        <v>3</v>
      </c>
      <c r="AD86" s="16" t="s">
        <v>3</v>
      </c>
      <c r="AE86" s="16" t="s">
        <v>3</v>
      </c>
      <c r="AF86" s="16" t="s">
        <v>3</v>
      </c>
      <c r="AG86" s="16" t="s">
        <v>3</v>
      </c>
      <c r="AH86" s="79" t="s">
        <v>3</v>
      </c>
      <c r="AI86" s="167"/>
      <c r="AJ86" s="79" t="s">
        <v>3</v>
      </c>
      <c r="AK86" s="169"/>
      <c r="AL86" s="14" t="s">
        <v>3</v>
      </c>
      <c r="AM86" s="79" t="s">
        <v>3</v>
      </c>
      <c r="AN86" s="917"/>
      <c r="AO86" s="918"/>
      <c r="AP86" s="918"/>
      <c r="AQ86" s="919"/>
      <c r="AR86" s="456" t="str">
        <f t="shared" si="45"/>
        <v/>
      </c>
      <c r="AS86" s="14" t="s">
        <v>3</v>
      </c>
      <c r="AT86" s="16" t="s">
        <v>3</v>
      </c>
      <c r="AU86" s="153" t="s">
        <v>3</v>
      </c>
      <c r="AV86" s="158" t="s">
        <v>3</v>
      </c>
      <c r="AW86" s="79" t="s">
        <v>3</v>
      </c>
      <c r="AX86" s="79" t="s">
        <v>3</v>
      </c>
      <c r="AY86" s="153" t="s">
        <v>3</v>
      </c>
      <c r="AZ86" s="231"/>
      <c r="BA86" s="437" t="str">
        <f>IF($F$12="","",IF($AZ86="","",HLOOKUP($F$12,別紙mast!$D$4:$K$7,3,FALSE)))</f>
        <v/>
      </c>
      <c r="BB86" s="232" t="str">
        <f t="shared" si="25"/>
        <v/>
      </c>
      <c r="BC86" s="232" t="str">
        <f>IF($F$12="","",IF($AZ86="","",HLOOKUP($F$12,別紙mast!$D$9:$K$11,3,FALSE)))</f>
        <v/>
      </c>
      <c r="BD86" s="171" t="str">
        <f t="shared" si="26"/>
        <v/>
      </c>
      <c r="BE86" s="239"/>
      <c r="BF86" s="902" t="str">
        <f>IF($F$12="","",IF($BE86="","",HLOOKUP($F$12,別紙mast!$D$4:$K$7,4,FALSE)))</f>
        <v/>
      </c>
      <c r="BG86" s="903"/>
      <c r="BH86" s="233" t="str">
        <f t="shared" si="27"/>
        <v/>
      </c>
      <c r="BI86" s="235"/>
      <c r="BJ86" s="236"/>
      <c r="BK86" s="236"/>
      <c r="BL86" s="237"/>
      <c r="BM86" s="238"/>
      <c r="BN86" s="453"/>
      <c r="BO86" s="442" t="str">
        <f t="shared" si="28"/>
        <v/>
      </c>
      <c r="BP86" s="433" t="str">
        <f t="shared" si="71"/>
        <v/>
      </c>
      <c r="BQ86" s="445" t="str">
        <f t="shared" si="72"/>
        <v/>
      </c>
      <c r="BR86" s="433" t="str">
        <f t="shared" si="73"/>
        <v/>
      </c>
      <c r="BS86" s="444" t="str">
        <f t="shared" si="54"/>
        <v/>
      </c>
      <c r="BT86" s="432" t="str">
        <f t="shared" si="74"/>
        <v/>
      </c>
      <c r="BU86" s="441" t="str">
        <f t="shared" si="31"/>
        <v/>
      </c>
      <c r="BV86" s="457" t="str">
        <f t="shared" si="32"/>
        <v/>
      </c>
      <c r="BW86" s="215"/>
      <c r="BX86" s="222" t="str">
        <f t="shared" si="55"/>
        <v/>
      </c>
      <c r="BY86" s="222" t="str">
        <f t="shared" si="56"/>
        <v/>
      </c>
      <c r="BZ86" s="222" t="str">
        <f t="shared" si="57"/>
        <v/>
      </c>
      <c r="CA86" s="222" t="str">
        <f t="shared" si="58"/>
        <v/>
      </c>
      <c r="CB86" s="222" t="s">
        <v>468</v>
      </c>
      <c r="CC86" s="115"/>
      <c r="CD86" s="193" t="str">
        <f t="shared" si="75"/>
        <v/>
      </c>
      <c r="CE86" s="192" t="str">
        <f t="shared" si="76"/>
        <v/>
      </c>
      <c r="CF86" s="192" t="str">
        <f t="shared" si="77"/>
        <v/>
      </c>
      <c r="CG86" s="448" t="str">
        <f t="shared" si="78"/>
        <v/>
      </c>
      <c r="CH86" s="192" t="str">
        <f t="shared" si="79"/>
        <v/>
      </c>
      <c r="CI86" s="448" t="str">
        <f t="shared" si="80"/>
        <v/>
      </c>
      <c r="CJ86" s="446" t="str">
        <f t="shared" si="81"/>
        <v/>
      </c>
      <c r="CK86" s="386" t="str">
        <f t="shared" si="82"/>
        <v/>
      </c>
      <c r="CL86" s="387" t="str">
        <f t="shared" si="83"/>
        <v/>
      </c>
      <c r="CM86" s="387" t="str">
        <f t="shared" si="84"/>
        <v/>
      </c>
      <c r="CN86" s="430" t="str">
        <f t="shared" si="43"/>
        <v/>
      </c>
      <c r="CO86" s="229" t="str">
        <f t="shared" si="69"/>
        <v/>
      </c>
      <c r="CP86" s="229" t="str">
        <f t="shared" si="85"/>
        <v/>
      </c>
      <c r="CQ86" s="230" t="str">
        <f t="shared" si="86"/>
        <v/>
      </c>
      <c r="CR86" s="229" t="str">
        <f t="shared" si="87"/>
        <v/>
      </c>
      <c r="CS86" s="230" t="str">
        <f t="shared" si="88"/>
        <v/>
      </c>
      <c r="CT86" s="428" t="str">
        <f t="shared" si="89"/>
        <v/>
      </c>
      <c r="CU86" s="115"/>
      <c r="CV86" s="115"/>
      <c r="CW86" s="115"/>
      <c r="CX86" s="115"/>
      <c r="CY86" s="115"/>
      <c r="CZ86" s="115"/>
      <c r="DA86" s="115"/>
      <c r="DB86" s="115"/>
      <c r="DC86" s="115"/>
      <c r="DD86" s="115"/>
      <c r="DE86" s="115"/>
      <c r="DF86" s="115"/>
      <c r="DG86" s="125"/>
    </row>
    <row r="87" spans="2:111" ht="17.100000000000001" customHeight="1">
      <c r="B87" s="434">
        <v>57</v>
      </c>
      <c r="C87" s="904"/>
      <c r="D87" s="905"/>
      <c r="E87" s="905"/>
      <c r="F87" s="906"/>
      <c r="G87" s="907"/>
      <c r="H87" s="908"/>
      <c r="I87" s="909"/>
      <c r="J87" s="910"/>
      <c r="K87" s="911"/>
      <c r="L87" s="912"/>
      <c r="M87" s="912"/>
      <c r="N87" s="913"/>
      <c r="O87" s="14" t="s">
        <v>3</v>
      </c>
      <c r="P87" s="144" t="s">
        <v>3</v>
      </c>
      <c r="Q87" s="144" t="s">
        <v>3</v>
      </c>
      <c r="R87" s="79" t="s">
        <v>3</v>
      </c>
      <c r="S87" s="914"/>
      <c r="T87" s="915"/>
      <c r="U87" s="916"/>
      <c r="V87" s="14" t="s">
        <v>3</v>
      </c>
      <c r="W87" s="144" t="s">
        <v>3</v>
      </c>
      <c r="X87" s="144" t="s">
        <v>3</v>
      </c>
      <c r="Y87" s="79" t="s">
        <v>3</v>
      </c>
      <c r="Z87" s="914"/>
      <c r="AA87" s="915"/>
      <c r="AB87" s="916"/>
      <c r="AC87" s="14" t="s">
        <v>3</v>
      </c>
      <c r="AD87" s="16" t="s">
        <v>3</v>
      </c>
      <c r="AE87" s="16" t="s">
        <v>3</v>
      </c>
      <c r="AF87" s="16" t="s">
        <v>3</v>
      </c>
      <c r="AG87" s="16" t="s">
        <v>3</v>
      </c>
      <c r="AH87" s="79" t="s">
        <v>3</v>
      </c>
      <c r="AI87" s="167"/>
      <c r="AJ87" s="79" t="s">
        <v>3</v>
      </c>
      <c r="AK87" s="169"/>
      <c r="AL87" s="14" t="s">
        <v>3</v>
      </c>
      <c r="AM87" s="79" t="s">
        <v>3</v>
      </c>
      <c r="AN87" s="917"/>
      <c r="AO87" s="918"/>
      <c r="AP87" s="918"/>
      <c r="AQ87" s="919"/>
      <c r="AR87" s="456" t="str">
        <f t="shared" si="45"/>
        <v/>
      </c>
      <c r="AS87" s="14" t="s">
        <v>3</v>
      </c>
      <c r="AT87" s="16" t="s">
        <v>3</v>
      </c>
      <c r="AU87" s="153" t="s">
        <v>3</v>
      </c>
      <c r="AV87" s="158" t="s">
        <v>3</v>
      </c>
      <c r="AW87" s="79" t="s">
        <v>3</v>
      </c>
      <c r="AX87" s="79" t="s">
        <v>3</v>
      </c>
      <c r="AY87" s="153" t="s">
        <v>3</v>
      </c>
      <c r="AZ87" s="231"/>
      <c r="BA87" s="437" t="str">
        <f>IF($F$12="","",IF($AZ87="","",HLOOKUP($F$12,別紙mast!$D$4:$K$7,3,FALSE)))</f>
        <v/>
      </c>
      <c r="BB87" s="232" t="str">
        <f t="shared" si="25"/>
        <v/>
      </c>
      <c r="BC87" s="232" t="str">
        <f>IF($F$12="","",IF($AZ87="","",HLOOKUP($F$12,別紙mast!$D$9:$K$11,3,FALSE)))</f>
        <v/>
      </c>
      <c r="BD87" s="171" t="str">
        <f t="shared" si="26"/>
        <v/>
      </c>
      <c r="BE87" s="239"/>
      <c r="BF87" s="902" t="str">
        <f>IF($F$12="","",IF($BE87="","",HLOOKUP($F$12,別紙mast!$D$4:$K$7,4,FALSE)))</f>
        <v/>
      </c>
      <c r="BG87" s="903"/>
      <c r="BH87" s="233" t="str">
        <f t="shared" si="27"/>
        <v/>
      </c>
      <c r="BI87" s="235"/>
      <c r="BJ87" s="236"/>
      <c r="BK87" s="236"/>
      <c r="BL87" s="237"/>
      <c r="BM87" s="238"/>
      <c r="BN87" s="453"/>
      <c r="BO87" s="442" t="str">
        <f t="shared" si="28"/>
        <v/>
      </c>
      <c r="BP87" s="433" t="str">
        <f t="shared" si="71"/>
        <v/>
      </c>
      <c r="BQ87" s="445" t="str">
        <f t="shared" si="72"/>
        <v/>
      </c>
      <c r="BR87" s="433" t="str">
        <f t="shared" si="73"/>
        <v/>
      </c>
      <c r="BS87" s="444" t="str">
        <f t="shared" si="54"/>
        <v/>
      </c>
      <c r="BT87" s="432" t="str">
        <f t="shared" si="74"/>
        <v/>
      </c>
      <c r="BU87" s="441" t="str">
        <f t="shared" si="31"/>
        <v/>
      </c>
      <c r="BV87" s="457" t="str">
        <f t="shared" si="32"/>
        <v/>
      </c>
      <c r="BW87" s="215"/>
      <c r="BX87" s="222" t="str">
        <f t="shared" si="55"/>
        <v/>
      </c>
      <c r="BY87" s="222" t="str">
        <f t="shared" si="56"/>
        <v/>
      </c>
      <c r="BZ87" s="222" t="str">
        <f t="shared" si="57"/>
        <v/>
      </c>
      <c r="CA87" s="222" t="str">
        <f t="shared" si="58"/>
        <v/>
      </c>
      <c r="CB87" s="222" t="s">
        <v>468</v>
      </c>
      <c r="CC87" s="115"/>
      <c r="CD87" s="193" t="str">
        <f t="shared" si="75"/>
        <v/>
      </c>
      <c r="CE87" s="192" t="str">
        <f t="shared" si="76"/>
        <v/>
      </c>
      <c r="CF87" s="192" t="str">
        <f t="shared" si="77"/>
        <v/>
      </c>
      <c r="CG87" s="448" t="str">
        <f t="shared" si="78"/>
        <v/>
      </c>
      <c r="CH87" s="192" t="str">
        <f t="shared" si="79"/>
        <v/>
      </c>
      <c r="CI87" s="448" t="str">
        <f t="shared" si="80"/>
        <v/>
      </c>
      <c r="CJ87" s="446" t="str">
        <f t="shared" si="81"/>
        <v/>
      </c>
      <c r="CK87" s="386" t="str">
        <f t="shared" si="82"/>
        <v/>
      </c>
      <c r="CL87" s="387" t="str">
        <f t="shared" si="83"/>
        <v/>
      </c>
      <c r="CM87" s="387" t="str">
        <f t="shared" si="84"/>
        <v/>
      </c>
      <c r="CN87" s="430" t="str">
        <f t="shared" si="43"/>
        <v/>
      </c>
      <c r="CO87" s="229" t="str">
        <f t="shared" si="69"/>
        <v/>
      </c>
      <c r="CP87" s="229" t="str">
        <f t="shared" si="85"/>
        <v/>
      </c>
      <c r="CQ87" s="230" t="str">
        <f t="shared" si="86"/>
        <v/>
      </c>
      <c r="CR87" s="229" t="str">
        <f t="shared" si="87"/>
        <v/>
      </c>
      <c r="CS87" s="230" t="str">
        <f t="shared" si="88"/>
        <v/>
      </c>
      <c r="CT87" s="428" t="str">
        <f t="shared" si="89"/>
        <v/>
      </c>
      <c r="CU87" s="115"/>
      <c r="CV87" s="115"/>
      <c r="CW87" s="115"/>
      <c r="CX87" s="115"/>
      <c r="CY87" s="115"/>
      <c r="CZ87" s="115"/>
      <c r="DA87" s="115"/>
      <c r="DB87" s="115"/>
      <c r="DC87" s="115"/>
      <c r="DD87" s="115"/>
      <c r="DE87" s="115"/>
      <c r="DF87" s="115"/>
      <c r="DG87" s="125"/>
    </row>
    <row r="88" spans="2:111" ht="17.100000000000001" customHeight="1">
      <c r="B88" s="434">
        <v>58</v>
      </c>
      <c r="C88" s="904"/>
      <c r="D88" s="905"/>
      <c r="E88" s="905"/>
      <c r="F88" s="906"/>
      <c r="G88" s="907"/>
      <c r="H88" s="908"/>
      <c r="I88" s="909"/>
      <c r="J88" s="910"/>
      <c r="K88" s="911"/>
      <c r="L88" s="912"/>
      <c r="M88" s="912"/>
      <c r="N88" s="913"/>
      <c r="O88" s="14" t="s">
        <v>3</v>
      </c>
      <c r="P88" s="144" t="s">
        <v>3</v>
      </c>
      <c r="Q88" s="144" t="s">
        <v>3</v>
      </c>
      <c r="R88" s="79" t="s">
        <v>3</v>
      </c>
      <c r="S88" s="914"/>
      <c r="T88" s="915"/>
      <c r="U88" s="916"/>
      <c r="V88" s="14" t="s">
        <v>3</v>
      </c>
      <c r="W88" s="144" t="s">
        <v>3</v>
      </c>
      <c r="X88" s="144" t="s">
        <v>3</v>
      </c>
      <c r="Y88" s="79" t="s">
        <v>3</v>
      </c>
      <c r="Z88" s="914"/>
      <c r="AA88" s="915"/>
      <c r="AB88" s="916"/>
      <c r="AC88" s="14" t="s">
        <v>3</v>
      </c>
      <c r="AD88" s="16" t="s">
        <v>3</v>
      </c>
      <c r="AE88" s="16" t="s">
        <v>3</v>
      </c>
      <c r="AF88" s="16" t="s">
        <v>3</v>
      </c>
      <c r="AG88" s="16" t="s">
        <v>3</v>
      </c>
      <c r="AH88" s="79" t="s">
        <v>3</v>
      </c>
      <c r="AI88" s="167"/>
      <c r="AJ88" s="79" t="s">
        <v>3</v>
      </c>
      <c r="AK88" s="169"/>
      <c r="AL88" s="14" t="s">
        <v>3</v>
      </c>
      <c r="AM88" s="79" t="s">
        <v>3</v>
      </c>
      <c r="AN88" s="917"/>
      <c r="AO88" s="918"/>
      <c r="AP88" s="918"/>
      <c r="AQ88" s="919"/>
      <c r="AR88" s="456" t="str">
        <f t="shared" si="45"/>
        <v/>
      </c>
      <c r="AS88" s="14" t="s">
        <v>3</v>
      </c>
      <c r="AT88" s="16" t="s">
        <v>3</v>
      </c>
      <c r="AU88" s="153" t="s">
        <v>3</v>
      </c>
      <c r="AV88" s="158" t="s">
        <v>3</v>
      </c>
      <c r="AW88" s="79" t="s">
        <v>3</v>
      </c>
      <c r="AX88" s="79" t="s">
        <v>3</v>
      </c>
      <c r="AY88" s="153" t="s">
        <v>3</v>
      </c>
      <c r="AZ88" s="231"/>
      <c r="BA88" s="437" t="str">
        <f>IF($F$12="","",IF($AZ88="","",HLOOKUP($F$12,別紙mast!$D$4:$K$7,3,FALSE)))</f>
        <v/>
      </c>
      <c r="BB88" s="232" t="str">
        <f t="shared" si="25"/>
        <v/>
      </c>
      <c r="BC88" s="232" t="str">
        <f>IF($F$12="","",IF($AZ88="","",HLOOKUP($F$12,別紙mast!$D$9:$K$11,3,FALSE)))</f>
        <v/>
      </c>
      <c r="BD88" s="171" t="str">
        <f t="shared" si="26"/>
        <v/>
      </c>
      <c r="BE88" s="239"/>
      <c r="BF88" s="902" t="str">
        <f>IF($F$12="","",IF($BE88="","",HLOOKUP($F$12,別紙mast!$D$4:$K$7,4,FALSE)))</f>
        <v/>
      </c>
      <c r="BG88" s="903"/>
      <c r="BH88" s="233" t="str">
        <f t="shared" si="27"/>
        <v/>
      </c>
      <c r="BI88" s="235"/>
      <c r="BJ88" s="236"/>
      <c r="BK88" s="236"/>
      <c r="BL88" s="237"/>
      <c r="BM88" s="238"/>
      <c r="BN88" s="453"/>
      <c r="BO88" s="442" t="str">
        <f t="shared" si="28"/>
        <v/>
      </c>
      <c r="BP88" s="433" t="str">
        <f t="shared" si="71"/>
        <v/>
      </c>
      <c r="BQ88" s="445" t="str">
        <f t="shared" si="72"/>
        <v/>
      </c>
      <c r="BR88" s="433" t="str">
        <f t="shared" si="73"/>
        <v/>
      </c>
      <c r="BS88" s="444" t="str">
        <f t="shared" si="54"/>
        <v/>
      </c>
      <c r="BT88" s="432" t="str">
        <f t="shared" si="74"/>
        <v/>
      </c>
      <c r="BU88" s="441" t="str">
        <f t="shared" si="31"/>
        <v/>
      </c>
      <c r="BV88" s="457" t="str">
        <f t="shared" si="32"/>
        <v/>
      </c>
      <c r="BW88" s="215"/>
      <c r="BX88" s="222" t="str">
        <f t="shared" si="55"/>
        <v/>
      </c>
      <c r="BY88" s="222" t="str">
        <f t="shared" si="56"/>
        <v/>
      </c>
      <c r="BZ88" s="222" t="str">
        <f t="shared" si="57"/>
        <v/>
      </c>
      <c r="CA88" s="222" t="str">
        <f t="shared" si="58"/>
        <v/>
      </c>
      <c r="CB88" s="222" t="s">
        <v>468</v>
      </c>
      <c r="CC88" s="115"/>
      <c r="CD88" s="193" t="str">
        <f t="shared" si="75"/>
        <v/>
      </c>
      <c r="CE88" s="192" t="str">
        <f t="shared" si="76"/>
        <v/>
      </c>
      <c r="CF88" s="192" t="str">
        <f t="shared" si="77"/>
        <v/>
      </c>
      <c r="CG88" s="448" t="str">
        <f t="shared" si="78"/>
        <v/>
      </c>
      <c r="CH88" s="192" t="str">
        <f t="shared" si="79"/>
        <v/>
      </c>
      <c r="CI88" s="448" t="str">
        <f t="shared" si="80"/>
        <v/>
      </c>
      <c r="CJ88" s="446" t="str">
        <f t="shared" si="81"/>
        <v/>
      </c>
      <c r="CK88" s="386" t="str">
        <f t="shared" si="82"/>
        <v/>
      </c>
      <c r="CL88" s="387" t="str">
        <f t="shared" si="83"/>
        <v/>
      </c>
      <c r="CM88" s="387" t="str">
        <f t="shared" si="84"/>
        <v/>
      </c>
      <c r="CN88" s="430" t="str">
        <f t="shared" si="43"/>
        <v/>
      </c>
      <c r="CO88" s="229" t="str">
        <f t="shared" si="69"/>
        <v/>
      </c>
      <c r="CP88" s="229" t="str">
        <f t="shared" si="85"/>
        <v/>
      </c>
      <c r="CQ88" s="230" t="str">
        <f t="shared" si="86"/>
        <v/>
      </c>
      <c r="CR88" s="229" t="str">
        <f t="shared" si="87"/>
        <v/>
      </c>
      <c r="CS88" s="230" t="str">
        <f t="shared" si="88"/>
        <v/>
      </c>
      <c r="CT88" s="428" t="str">
        <f t="shared" si="89"/>
        <v/>
      </c>
      <c r="CU88" s="115"/>
      <c r="CV88" s="115"/>
      <c r="CW88" s="115"/>
      <c r="CX88" s="115"/>
      <c r="CY88" s="115"/>
      <c r="CZ88" s="115"/>
      <c r="DA88" s="115"/>
      <c r="DB88" s="115"/>
      <c r="DC88" s="115"/>
      <c r="DD88" s="115"/>
      <c r="DE88" s="115"/>
      <c r="DF88" s="115"/>
      <c r="DG88" s="125"/>
    </row>
    <row r="89" spans="2:111" ht="17.100000000000001" customHeight="1">
      <c r="B89" s="434">
        <v>59</v>
      </c>
      <c r="C89" s="904"/>
      <c r="D89" s="905"/>
      <c r="E89" s="905"/>
      <c r="F89" s="906"/>
      <c r="G89" s="907"/>
      <c r="H89" s="908"/>
      <c r="I89" s="909"/>
      <c r="J89" s="910"/>
      <c r="K89" s="911"/>
      <c r="L89" s="912"/>
      <c r="M89" s="912"/>
      <c r="N89" s="913"/>
      <c r="O89" s="14" t="s">
        <v>3</v>
      </c>
      <c r="P89" s="144" t="s">
        <v>3</v>
      </c>
      <c r="Q89" s="144" t="s">
        <v>3</v>
      </c>
      <c r="R89" s="79" t="s">
        <v>3</v>
      </c>
      <c r="S89" s="914"/>
      <c r="T89" s="915"/>
      <c r="U89" s="916"/>
      <c r="V89" s="14" t="s">
        <v>3</v>
      </c>
      <c r="W89" s="144" t="s">
        <v>3</v>
      </c>
      <c r="X89" s="144" t="s">
        <v>3</v>
      </c>
      <c r="Y89" s="79" t="s">
        <v>3</v>
      </c>
      <c r="Z89" s="914"/>
      <c r="AA89" s="915"/>
      <c r="AB89" s="916"/>
      <c r="AC89" s="14" t="s">
        <v>3</v>
      </c>
      <c r="AD89" s="16" t="s">
        <v>3</v>
      </c>
      <c r="AE89" s="16" t="s">
        <v>3</v>
      </c>
      <c r="AF89" s="16" t="s">
        <v>3</v>
      </c>
      <c r="AG89" s="16" t="s">
        <v>3</v>
      </c>
      <c r="AH89" s="79" t="s">
        <v>3</v>
      </c>
      <c r="AI89" s="167"/>
      <c r="AJ89" s="79" t="s">
        <v>3</v>
      </c>
      <c r="AK89" s="169"/>
      <c r="AL89" s="14" t="s">
        <v>3</v>
      </c>
      <c r="AM89" s="79" t="s">
        <v>3</v>
      </c>
      <c r="AN89" s="917"/>
      <c r="AO89" s="918"/>
      <c r="AP89" s="918"/>
      <c r="AQ89" s="919"/>
      <c r="AR89" s="456" t="str">
        <f t="shared" si="45"/>
        <v/>
      </c>
      <c r="AS89" s="14" t="s">
        <v>3</v>
      </c>
      <c r="AT89" s="16" t="s">
        <v>3</v>
      </c>
      <c r="AU89" s="153" t="s">
        <v>3</v>
      </c>
      <c r="AV89" s="158" t="s">
        <v>3</v>
      </c>
      <c r="AW89" s="79" t="s">
        <v>3</v>
      </c>
      <c r="AX89" s="79" t="s">
        <v>3</v>
      </c>
      <c r="AY89" s="153" t="s">
        <v>3</v>
      </c>
      <c r="AZ89" s="231"/>
      <c r="BA89" s="437" t="str">
        <f>IF($F$12="","",IF($AZ89="","",HLOOKUP($F$12,別紙mast!$D$4:$K$7,3,FALSE)))</f>
        <v/>
      </c>
      <c r="BB89" s="232" t="str">
        <f t="shared" si="25"/>
        <v/>
      </c>
      <c r="BC89" s="232" t="str">
        <f>IF($F$12="","",IF($AZ89="","",HLOOKUP($F$12,別紙mast!$D$9:$K$11,3,FALSE)))</f>
        <v/>
      </c>
      <c r="BD89" s="171" t="str">
        <f t="shared" si="26"/>
        <v/>
      </c>
      <c r="BE89" s="239"/>
      <c r="BF89" s="902" t="str">
        <f>IF($F$12="","",IF($BE89="","",HLOOKUP($F$12,別紙mast!$D$4:$K$7,4,FALSE)))</f>
        <v/>
      </c>
      <c r="BG89" s="903"/>
      <c r="BH89" s="233" t="str">
        <f t="shared" si="27"/>
        <v/>
      </c>
      <c r="BI89" s="235"/>
      <c r="BJ89" s="236"/>
      <c r="BK89" s="236"/>
      <c r="BL89" s="237"/>
      <c r="BM89" s="238"/>
      <c r="BN89" s="453"/>
      <c r="BO89" s="442" t="str">
        <f t="shared" si="28"/>
        <v/>
      </c>
      <c r="BP89" s="433" t="str">
        <f t="shared" si="71"/>
        <v/>
      </c>
      <c r="BQ89" s="445" t="str">
        <f t="shared" si="72"/>
        <v/>
      </c>
      <c r="BR89" s="433" t="str">
        <f t="shared" si="73"/>
        <v/>
      </c>
      <c r="BS89" s="444" t="str">
        <f t="shared" si="54"/>
        <v/>
      </c>
      <c r="BT89" s="432" t="str">
        <f t="shared" si="74"/>
        <v/>
      </c>
      <c r="BU89" s="441" t="str">
        <f t="shared" si="31"/>
        <v/>
      </c>
      <c r="BV89" s="457" t="str">
        <f t="shared" si="32"/>
        <v/>
      </c>
      <c r="BW89" s="215"/>
      <c r="BX89" s="222" t="str">
        <f t="shared" si="55"/>
        <v/>
      </c>
      <c r="BY89" s="222" t="str">
        <f t="shared" si="56"/>
        <v/>
      </c>
      <c r="BZ89" s="222" t="str">
        <f t="shared" si="57"/>
        <v/>
      </c>
      <c r="CA89" s="222" t="str">
        <f t="shared" si="58"/>
        <v/>
      </c>
      <c r="CB89" s="222" t="s">
        <v>468</v>
      </c>
      <c r="CC89" s="115"/>
      <c r="CD89" s="193" t="str">
        <f t="shared" si="75"/>
        <v/>
      </c>
      <c r="CE89" s="192" t="str">
        <f t="shared" si="76"/>
        <v/>
      </c>
      <c r="CF89" s="192" t="str">
        <f t="shared" si="77"/>
        <v/>
      </c>
      <c r="CG89" s="448" t="str">
        <f t="shared" si="78"/>
        <v/>
      </c>
      <c r="CH89" s="192" t="str">
        <f t="shared" si="79"/>
        <v/>
      </c>
      <c r="CI89" s="448" t="str">
        <f t="shared" si="80"/>
        <v/>
      </c>
      <c r="CJ89" s="446" t="str">
        <f t="shared" si="81"/>
        <v/>
      </c>
      <c r="CK89" s="386" t="str">
        <f t="shared" si="82"/>
        <v/>
      </c>
      <c r="CL89" s="387" t="str">
        <f t="shared" si="83"/>
        <v/>
      </c>
      <c r="CM89" s="387" t="str">
        <f t="shared" si="84"/>
        <v/>
      </c>
      <c r="CN89" s="430" t="str">
        <f t="shared" si="43"/>
        <v/>
      </c>
      <c r="CO89" s="229" t="str">
        <f t="shared" si="69"/>
        <v/>
      </c>
      <c r="CP89" s="229" t="str">
        <f t="shared" si="85"/>
        <v/>
      </c>
      <c r="CQ89" s="230" t="str">
        <f t="shared" si="86"/>
        <v/>
      </c>
      <c r="CR89" s="229" t="str">
        <f t="shared" si="87"/>
        <v/>
      </c>
      <c r="CS89" s="230" t="str">
        <f t="shared" si="88"/>
        <v/>
      </c>
      <c r="CT89" s="428" t="str">
        <f t="shared" si="89"/>
        <v/>
      </c>
      <c r="CU89" s="115"/>
      <c r="CV89" s="115"/>
      <c r="CW89" s="115"/>
      <c r="CX89" s="115"/>
      <c r="CY89" s="115"/>
      <c r="CZ89" s="115"/>
      <c r="DA89" s="115"/>
      <c r="DB89" s="115"/>
      <c r="DC89" s="115"/>
      <c r="DD89" s="115"/>
      <c r="DE89" s="115"/>
      <c r="DF89" s="115"/>
      <c r="DG89" s="125"/>
    </row>
    <row r="90" spans="2:111" ht="17.100000000000001" customHeight="1">
      <c r="B90" s="434">
        <v>60</v>
      </c>
      <c r="C90" s="904"/>
      <c r="D90" s="905"/>
      <c r="E90" s="905"/>
      <c r="F90" s="906"/>
      <c r="G90" s="907"/>
      <c r="H90" s="908"/>
      <c r="I90" s="909"/>
      <c r="J90" s="910"/>
      <c r="K90" s="911"/>
      <c r="L90" s="912"/>
      <c r="M90" s="912"/>
      <c r="N90" s="913"/>
      <c r="O90" s="14" t="s">
        <v>3</v>
      </c>
      <c r="P90" s="144" t="s">
        <v>3</v>
      </c>
      <c r="Q90" s="144" t="s">
        <v>3</v>
      </c>
      <c r="R90" s="79" t="s">
        <v>3</v>
      </c>
      <c r="S90" s="914"/>
      <c r="T90" s="915"/>
      <c r="U90" s="916"/>
      <c r="V90" s="14" t="s">
        <v>3</v>
      </c>
      <c r="W90" s="144" t="s">
        <v>3</v>
      </c>
      <c r="X90" s="144" t="s">
        <v>3</v>
      </c>
      <c r="Y90" s="79" t="s">
        <v>3</v>
      </c>
      <c r="Z90" s="914"/>
      <c r="AA90" s="915"/>
      <c r="AB90" s="916"/>
      <c r="AC90" s="14" t="s">
        <v>3</v>
      </c>
      <c r="AD90" s="16" t="s">
        <v>3</v>
      </c>
      <c r="AE90" s="16" t="s">
        <v>3</v>
      </c>
      <c r="AF90" s="16" t="s">
        <v>3</v>
      </c>
      <c r="AG90" s="16" t="s">
        <v>3</v>
      </c>
      <c r="AH90" s="79" t="s">
        <v>3</v>
      </c>
      <c r="AI90" s="167"/>
      <c r="AJ90" s="79" t="s">
        <v>3</v>
      </c>
      <c r="AK90" s="169"/>
      <c r="AL90" s="14" t="s">
        <v>3</v>
      </c>
      <c r="AM90" s="79" t="s">
        <v>3</v>
      </c>
      <c r="AN90" s="917"/>
      <c r="AO90" s="918"/>
      <c r="AP90" s="918"/>
      <c r="AQ90" s="919"/>
      <c r="AR90" s="456" t="str">
        <f t="shared" si="45"/>
        <v/>
      </c>
      <c r="AS90" s="14" t="s">
        <v>3</v>
      </c>
      <c r="AT90" s="16" t="s">
        <v>3</v>
      </c>
      <c r="AU90" s="153" t="s">
        <v>3</v>
      </c>
      <c r="AV90" s="158" t="s">
        <v>3</v>
      </c>
      <c r="AW90" s="79" t="s">
        <v>3</v>
      </c>
      <c r="AX90" s="79" t="s">
        <v>3</v>
      </c>
      <c r="AY90" s="153" t="s">
        <v>3</v>
      </c>
      <c r="AZ90" s="231"/>
      <c r="BA90" s="437" t="str">
        <f>IF($F$12="","",IF($AZ90="","",HLOOKUP($F$12,別紙mast!$D$4:$K$7,3,FALSE)))</f>
        <v/>
      </c>
      <c r="BB90" s="232" t="str">
        <f t="shared" si="25"/>
        <v/>
      </c>
      <c r="BC90" s="232" t="str">
        <f>IF($F$12="","",IF($AZ90="","",HLOOKUP($F$12,別紙mast!$D$9:$K$11,3,FALSE)))</f>
        <v/>
      </c>
      <c r="BD90" s="171" t="str">
        <f t="shared" si="26"/>
        <v/>
      </c>
      <c r="BE90" s="239"/>
      <c r="BF90" s="902" t="str">
        <f>IF($F$12="","",IF($BE90="","",HLOOKUP($F$12,別紙mast!$D$4:$K$7,4,FALSE)))</f>
        <v/>
      </c>
      <c r="BG90" s="903"/>
      <c r="BH90" s="233" t="str">
        <f t="shared" si="27"/>
        <v/>
      </c>
      <c r="BI90" s="235"/>
      <c r="BJ90" s="236"/>
      <c r="BK90" s="236"/>
      <c r="BL90" s="237"/>
      <c r="BM90" s="238"/>
      <c r="BN90" s="453"/>
      <c r="BO90" s="442" t="str">
        <f t="shared" si="28"/>
        <v/>
      </c>
      <c r="BP90" s="433" t="str">
        <f t="shared" si="71"/>
        <v/>
      </c>
      <c r="BQ90" s="445" t="str">
        <f t="shared" si="72"/>
        <v/>
      </c>
      <c r="BR90" s="433" t="str">
        <f t="shared" si="73"/>
        <v/>
      </c>
      <c r="BS90" s="444" t="str">
        <f t="shared" si="54"/>
        <v/>
      </c>
      <c r="BT90" s="432" t="str">
        <f t="shared" si="74"/>
        <v/>
      </c>
      <c r="BU90" s="441" t="str">
        <f t="shared" si="31"/>
        <v/>
      </c>
      <c r="BV90" s="457" t="str">
        <f t="shared" si="32"/>
        <v/>
      </c>
      <c r="BW90" s="215"/>
      <c r="BX90" s="222" t="str">
        <f t="shared" si="55"/>
        <v/>
      </c>
      <c r="BY90" s="222" t="str">
        <f t="shared" si="56"/>
        <v/>
      </c>
      <c r="BZ90" s="222" t="str">
        <f t="shared" si="57"/>
        <v/>
      </c>
      <c r="CA90" s="222" t="str">
        <f t="shared" si="58"/>
        <v/>
      </c>
      <c r="CB90" s="222" t="s">
        <v>468</v>
      </c>
      <c r="CC90" s="115"/>
      <c r="CD90" s="193" t="str">
        <f t="shared" si="75"/>
        <v/>
      </c>
      <c r="CE90" s="192" t="str">
        <f t="shared" si="76"/>
        <v/>
      </c>
      <c r="CF90" s="192" t="str">
        <f t="shared" si="77"/>
        <v/>
      </c>
      <c r="CG90" s="448" t="str">
        <f t="shared" si="78"/>
        <v/>
      </c>
      <c r="CH90" s="192" t="str">
        <f t="shared" si="79"/>
        <v/>
      </c>
      <c r="CI90" s="448" t="str">
        <f t="shared" si="80"/>
        <v/>
      </c>
      <c r="CJ90" s="446" t="str">
        <f t="shared" si="81"/>
        <v/>
      </c>
      <c r="CK90" s="386" t="str">
        <f t="shared" si="82"/>
        <v/>
      </c>
      <c r="CL90" s="387" t="str">
        <f t="shared" si="83"/>
        <v/>
      </c>
      <c r="CM90" s="387" t="str">
        <f t="shared" si="84"/>
        <v/>
      </c>
      <c r="CN90" s="430" t="str">
        <f t="shared" si="43"/>
        <v/>
      </c>
      <c r="CO90" s="229" t="str">
        <f t="shared" si="69"/>
        <v/>
      </c>
      <c r="CP90" s="229" t="str">
        <f t="shared" si="85"/>
        <v/>
      </c>
      <c r="CQ90" s="230" t="str">
        <f t="shared" si="86"/>
        <v/>
      </c>
      <c r="CR90" s="229" t="str">
        <f t="shared" si="87"/>
        <v/>
      </c>
      <c r="CS90" s="230" t="str">
        <f t="shared" si="88"/>
        <v/>
      </c>
      <c r="CT90" s="428" t="str">
        <f t="shared" si="89"/>
        <v/>
      </c>
      <c r="CU90" s="115"/>
      <c r="CV90" s="115"/>
      <c r="CW90" s="115"/>
      <c r="CX90" s="115"/>
      <c r="CY90" s="115"/>
      <c r="CZ90" s="115"/>
      <c r="DA90" s="115"/>
      <c r="DB90" s="115"/>
      <c r="DC90" s="115"/>
      <c r="DD90" s="115"/>
      <c r="DE90" s="115"/>
      <c r="DF90" s="115"/>
      <c r="DG90" s="125"/>
    </row>
    <row r="91" spans="2:111" ht="17.100000000000001" customHeight="1">
      <c r="B91" s="434">
        <v>61</v>
      </c>
      <c r="C91" s="904"/>
      <c r="D91" s="905"/>
      <c r="E91" s="905"/>
      <c r="F91" s="906"/>
      <c r="G91" s="907"/>
      <c r="H91" s="908"/>
      <c r="I91" s="909"/>
      <c r="J91" s="910"/>
      <c r="K91" s="911"/>
      <c r="L91" s="912"/>
      <c r="M91" s="912"/>
      <c r="N91" s="913"/>
      <c r="O91" s="14" t="s">
        <v>3</v>
      </c>
      <c r="P91" s="144" t="s">
        <v>3</v>
      </c>
      <c r="Q91" s="144" t="s">
        <v>3</v>
      </c>
      <c r="R91" s="79" t="s">
        <v>3</v>
      </c>
      <c r="S91" s="914"/>
      <c r="T91" s="915"/>
      <c r="U91" s="916"/>
      <c r="V91" s="14" t="s">
        <v>3</v>
      </c>
      <c r="W91" s="144" t="s">
        <v>3</v>
      </c>
      <c r="X91" s="144" t="s">
        <v>3</v>
      </c>
      <c r="Y91" s="79" t="s">
        <v>3</v>
      </c>
      <c r="Z91" s="914"/>
      <c r="AA91" s="915"/>
      <c r="AB91" s="916"/>
      <c r="AC91" s="14" t="s">
        <v>3</v>
      </c>
      <c r="AD91" s="16" t="s">
        <v>3</v>
      </c>
      <c r="AE91" s="16" t="s">
        <v>3</v>
      </c>
      <c r="AF91" s="16" t="s">
        <v>3</v>
      </c>
      <c r="AG91" s="16" t="s">
        <v>3</v>
      </c>
      <c r="AH91" s="79" t="s">
        <v>3</v>
      </c>
      <c r="AI91" s="167"/>
      <c r="AJ91" s="79" t="s">
        <v>3</v>
      </c>
      <c r="AK91" s="169"/>
      <c r="AL91" s="14" t="s">
        <v>3</v>
      </c>
      <c r="AM91" s="79" t="s">
        <v>3</v>
      </c>
      <c r="AN91" s="917"/>
      <c r="AO91" s="918"/>
      <c r="AP91" s="918"/>
      <c r="AQ91" s="919"/>
      <c r="AR91" s="456" t="str">
        <f t="shared" si="45"/>
        <v/>
      </c>
      <c r="AS91" s="15" t="s">
        <v>3</v>
      </c>
      <c r="AT91" s="16" t="s">
        <v>3</v>
      </c>
      <c r="AU91" s="153" t="s">
        <v>3</v>
      </c>
      <c r="AV91" s="158" t="s">
        <v>3</v>
      </c>
      <c r="AW91" s="79" t="s">
        <v>3</v>
      </c>
      <c r="AX91" s="79" t="s">
        <v>3</v>
      </c>
      <c r="AY91" s="153" t="s">
        <v>3</v>
      </c>
      <c r="AZ91" s="231"/>
      <c r="BA91" s="437" t="str">
        <f>IF($F$12="","",IF($AZ91="","",HLOOKUP($F$12,別紙mast!$D$4:$K$7,3,FALSE)))</f>
        <v/>
      </c>
      <c r="BB91" s="232" t="str">
        <f t="shared" si="25"/>
        <v/>
      </c>
      <c r="BC91" s="232" t="str">
        <f>IF($F$12="","",IF($AZ91="","",HLOOKUP($F$12,別紙mast!$D$9:$K$11,3,FALSE)))</f>
        <v/>
      </c>
      <c r="BD91" s="171" t="str">
        <f t="shared" si="26"/>
        <v/>
      </c>
      <c r="BE91" s="239"/>
      <c r="BF91" s="902" t="str">
        <f>IF($F$12="","",IF($BE91="","",HLOOKUP($F$12,別紙mast!$D$4:$K$7,4,FALSE)))</f>
        <v/>
      </c>
      <c r="BG91" s="903"/>
      <c r="BH91" s="233" t="str">
        <f t="shared" si="27"/>
        <v/>
      </c>
      <c r="BI91" s="235"/>
      <c r="BJ91" s="236"/>
      <c r="BK91" s="236"/>
      <c r="BL91" s="237"/>
      <c r="BM91" s="238"/>
      <c r="BN91" s="453"/>
      <c r="BO91" s="442" t="str">
        <f t="shared" si="28"/>
        <v/>
      </c>
      <c r="BP91" s="433" t="str">
        <f t="shared" si="71"/>
        <v/>
      </c>
      <c r="BQ91" s="445" t="str">
        <f t="shared" si="72"/>
        <v/>
      </c>
      <c r="BR91" s="433" t="str">
        <f t="shared" si="73"/>
        <v/>
      </c>
      <c r="BS91" s="444" t="str">
        <f t="shared" si="54"/>
        <v/>
      </c>
      <c r="BT91" s="432" t="str">
        <f t="shared" si="74"/>
        <v/>
      </c>
      <c r="BU91" s="441" t="str">
        <f t="shared" si="31"/>
        <v/>
      </c>
      <c r="BV91" s="457" t="str">
        <f t="shared" si="32"/>
        <v/>
      </c>
      <c r="BW91" s="215"/>
      <c r="BX91" s="222" t="str">
        <f t="shared" si="55"/>
        <v/>
      </c>
      <c r="BY91" s="222" t="str">
        <f t="shared" si="56"/>
        <v/>
      </c>
      <c r="BZ91" s="222" t="str">
        <f t="shared" si="57"/>
        <v/>
      </c>
      <c r="CA91" s="222" t="str">
        <f t="shared" si="58"/>
        <v/>
      </c>
      <c r="CB91" s="222" t="s">
        <v>468</v>
      </c>
      <c r="CC91" s="115"/>
      <c r="CD91" s="193" t="str">
        <f t="shared" si="75"/>
        <v/>
      </c>
      <c r="CE91" s="192" t="str">
        <f t="shared" si="76"/>
        <v/>
      </c>
      <c r="CF91" s="192" t="str">
        <f t="shared" si="77"/>
        <v/>
      </c>
      <c r="CG91" s="448" t="str">
        <f t="shared" si="78"/>
        <v/>
      </c>
      <c r="CH91" s="192" t="str">
        <f t="shared" si="79"/>
        <v/>
      </c>
      <c r="CI91" s="448" t="str">
        <f t="shared" si="80"/>
        <v/>
      </c>
      <c r="CJ91" s="446" t="str">
        <f t="shared" si="81"/>
        <v/>
      </c>
      <c r="CK91" s="386" t="str">
        <f t="shared" si="82"/>
        <v/>
      </c>
      <c r="CL91" s="387" t="str">
        <f t="shared" si="83"/>
        <v/>
      </c>
      <c r="CM91" s="387" t="str">
        <f t="shared" si="84"/>
        <v/>
      </c>
      <c r="CN91" s="430" t="str">
        <f t="shared" si="43"/>
        <v/>
      </c>
      <c r="CO91" s="229" t="str">
        <f t="shared" si="69"/>
        <v/>
      </c>
      <c r="CP91" s="229" t="str">
        <f t="shared" si="85"/>
        <v/>
      </c>
      <c r="CQ91" s="230" t="str">
        <f t="shared" si="86"/>
        <v/>
      </c>
      <c r="CR91" s="229" t="str">
        <f t="shared" si="87"/>
        <v/>
      </c>
      <c r="CS91" s="230" t="str">
        <f t="shared" si="88"/>
        <v/>
      </c>
      <c r="CT91" s="428" t="str">
        <f t="shared" si="89"/>
        <v/>
      </c>
      <c r="CU91" s="115"/>
      <c r="CV91" s="115"/>
      <c r="CW91" s="115"/>
      <c r="CX91" s="115"/>
      <c r="CY91" s="115"/>
      <c r="CZ91" s="115"/>
      <c r="DA91" s="115"/>
      <c r="DB91" s="115"/>
      <c r="DC91" s="115"/>
      <c r="DD91" s="115"/>
      <c r="DE91" s="115"/>
      <c r="DF91" s="115"/>
      <c r="DG91" s="125"/>
    </row>
    <row r="92" spans="2:111" ht="17.100000000000001" customHeight="1">
      <c r="B92" s="434">
        <v>62</v>
      </c>
      <c r="C92" s="904"/>
      <c r="D92" s="905"/>
      <c r="E92" s="905"/>
      <c r="F92" s="906"/>
      <c r="G92" s="907"/>
      <c r="H92" s="908"/>
      <c r="I92" s="909"/>
      <c r="J92" s="910"/>
      <c r="K92" s="911"/>
      <c r="L92" s="912"/>
      <c r="M92" s="912"/>
      <c r="N92" s="913"/>
      <c r="O92" s="14" t="s">
        <v>3</v>
      </c>
      <c r="P92" s="144" t="s">
        <v>3</v>
      </c>
      <c r="Q92" s="144" t="s">
        <v>3</v>
      </c>
      <c r="R92" s="79" t="s">
        <v>3</v>
      </c>
      <c r="S92" s="914"/>
      <c r="T92" s="915"/>
      <c r="U92" s="916"/>
      <c r="V92" s="14" t="s">
        <v>3</v>
      </c>
      <c r="W92" s="144" t="s">
        <v>3</v>
      </c>
      <c r="X92" s="144" t="s">
        <v>3</v>
      </c>
      <c r="Y92" s="79" t="s">
        <v>3</v>
      </c>
      <c r="Z92" s="914"/>
      <c r="AA92" s="915"/>
      <c r="AB92" s="916"/>
      <c r="AC92" s="14" t="s">
        <v>3</v>
      </c>
      <c r="AD92" s="16" t="s">
        <v>3</v>
      </c>
      <c r="AE92" s="16" t="s">
        <v>3</v>
      </c>
      <c r="AF92" s="16" t="s">
        <v>3</v>
      </c>
      <c r="AG92" s="16" t="s">
        <v>3</v>
      </c>
      <c r="AH92" s="79" t="s">
        <v>3</v>
      </c>
      <c r="AI92" s="167"/>
      <c r="AJ92" s="79" t="s">
        <v>3</v>
      </c>
      <c r="AK92" s="169"/>
      <c r="AL92" s="14" t="s">
        <v>3</v>
      </c>
      <c r="AM92" s="79" t="s">
        <v>3</v>
      </c>
      <c r="AN92" s="917"/>
      <c r="AO92" s="918"/>
      <c r="AP92" s="918"/>
      <c r="AQ92" s="919"/>
      <c r="AR92" s="456" t="str">
        <f t="shared" si="45"/>
        <v/>
      </c>
      <c r="AS92" s="14" t="s">
        <v>3</v>
      </c>
      <c r="AT92" s="16" t="s">
        <v>3</v>
      </c>
      <c r="AU92" s="153" t="s">
        <v>3</v>
      </c>
      <c r="AV92" s="158" t="s">
        <v>3</v>
      </c>
      <c r="AW92" s="79" t="s">
        <v>3</v>
      </c>
      <c r="AX92" s="79" t="s">
        <v>3</v>
      </c>
      <c r="AY92" s="153" t="s">
        <v>3</v>
      </c>
      <c r="AZ92" s="231"/>
      <c r="BA92" s="437" t="str">
        <f>IF($F$12="","",IF($AZ92="","",HLOOKUP($F$12,別紙mast!$D$4:$K$7,3,FALSE)))</f>
        <v/>
      </c>
      <c r="BB92" s="232" t="str">
        <f t="shared" si="25"/>
        <v/>
      </c>
      <c r="BC92" s="232" t="str">
        <f>IF($F$12="","",IF($AZ92="","",HLOOKUP($F$12,別紙mast!$D$9:$K$11,3,FALSE)))</f>
        <v/>
      </c>
      <c r="BD92" s="171" t="str">
        <f t="shared" si="26"/>
        <v/>
      </c>
      <c r="BE92" s="239"/>
      <c r="BF92" s="902" t="str">
        <f>IF($F$12="","",IF($BE92="","",HLOOKUP($F$12,別紙mast!$D$4:$K$7,4,FALSE)))</f>
        <v/>
      </c>
      <c r="BG92" s="903"/>
      <c r="BH92" s="233" t="str">
        <f t="shared" si="27"/>
        <v/>
      </c>
      <c r="BI92" s="235"/>
      <c r="BJ92" s="236"/>
      <c r="BK92" s="236"/>
      <c r="BL92" s="237"/>
      <c r="BM92" s="238"/>
      <c r="BN92" s="453"/>
      <c r="BO92" s="442" t="str">
        <f t="shared" si="28"/>
        <v/>
      </c>
      <c r="BP92" s="433" t="str">
        <f t="shared" si="71"/>
        <v/>
      </c>
      <c r="BQ92" s="445" t="str">
        <f t="shared" si="72"/>
        <v/>
      </c>
      <c r="BR92" s="433" t="str">
        <f t="shared" si="73"/>
        <v/>
      </c>
      <c r="BS92" s="444" t="str">
        <f t="shared" si="54"/>
        <v/>
      </c>
      <c r="BT92" s="432" t="str">
        <f t="shared" si="74"/>
        <v/>
      </c>
      <c r="BU92" s="441" t="str">
        <f t="shared" si="31"/>
        <v/>
      </c>
      <c r="BV92" s="457" t="str">
        <f t="shared" si="32"/>
        <v/>
      </c>
      <c r="BW92" s="215"/>
      <c r="BX92" s="222" t="str">
        <f t="shared" si="55"/>
        <v/>
      </c>
      <c r="BY92" s="222" t="str">
        <f t="shared" si="56"/>
        <v/>
      </c>
      <c r="BZ92" s="222" t="str">
        <f t="shared" si="57"/>
        <v/>
      </c>
      <c r="CA92" s="222" t="str">
        <f t="shared" si="58"/>
        <v/>
      </c>
      <c r="CB92" s="222" t="s">
        <v>468</v>
      </c>
      <c r="CC92" s="115"/>
      <c r="CD92" s="193" t="str">
        <f t="shared" si="75"/>
        <v/>
      </c>
      <c r="CE92" s="192" t="str">
        <f t="shared" si="76"/>
        <v/>
      </c>
      <c r="CF92" s="192" t="str">
        <f t="shared" si="77"/>
        <v/>
      </c>
      <c r="CG92" s="448" t="str">
        <f t="shared" si="78"/>
        <v/>
      </c>
      <c r="CH92" s="192" t="str">
        <f t="shared" si="79"/>
        <v/>
      </c>
      <c r="CI92" s="448" t="str">
        <f t="shared" si="80"/>
        <v/>
      </c>
      <c r="CJ92" s="446" t="str">
        <f t="shared" si="81"/>
        <v/>
      </c>
      <c r="CK92" s="386" t="str">
        <f t="shared" si="82"/>
        <v/>
      </c>
      <c r="CL92" s="387" t="str">
        <f t="shared" si="83"/>
        <v/>
      </c>
      <c r="CM92" s="387" t="str">
        <f t="shared" si="84"/>
        <v/>
      </c>
      <c r="CN92" s="430" t="str">
        <f t="shared" si="43"/>
        <v/>
      </c>
      <c r="CO92" s="229" t="str">
        <f t="shared" si="69"/>
        <v/>
      </c>
      <c r="CP92" s="229" t="str">
        <f t="shared" si="85"/>
        <v/>
      </c>
      <c r="CQ92" s="230" t="str">
        <f t="shared" si="86"/>
        <v/>
      </c>
      <c r="CR92" s="229" t="str">
        <f t="shared" si="87"/>
        <v/>
      </c>
      <c r="CS92" s="230" t="str">
        <f t="shared" si="88"/>
        <v/>
      </c>
      <c r="CT92" s="428" t="str">
        <f t="shared" si="89"/>
        <v/>
      </c>
      <c r="CU92" s="115"/>
      <c r="CV92" s="115"/>
      <c r="CW92" s="115"/>
      <c r="CX92" s="115"/>
      <c r="CY92" s="115"/>
      <c r="CZ92" s="115"/>
      <c r="DA92" s="115"/>
      <c r="DB92" s="115"/>
      <c r="DC92" s="115"/>
      <c r="DD92" s="115"/>
      <c r="DE92" s="115"/>
      <c r="DF92" s="115"/>
      <c r="DG92" s="125"/>
    </row>
    <row r="93" spans="2:111" ht="17.100000000000001" customHeight="1">
      <c r="B93" s="434">
        <v>63</v>
      </c>
      <c r="C93" s="904"/>
      <c r="D93" s="905"/>
      <c r="E93" s="905"/>
      <c r="F93" s="906"/>
      <c r="G93" s="907"/>
      <c r="H93" s="908"/>
      <c r="I93" s="909"/>
      <c r="J93" s="910"/>
      <c r="K93" s="911"/>
      <c r="L93" s="912"/>
      <c r="M93" s="912"/>
      <c r="N93" s="913"/>
      <c r="O93" s="14" t="s">
        <v>3</v>
      </c>
      <c r="P93" s="144" t="s">
        <v>3</v>
      </c>
      <c r="Q93" s="144" t="s">
        <v>3</v>
      </c>
      <c r="R93" s="79" t="s">
        <v>3</v>
      </c>
      <c r="S93" s="914"/>
      <c r="T93" s="915"/>
      <c r="U93" s="916"/>
      <c r="V93" s="14" t="s">
        <v>3</v>
      </c>
      <c r="W93" s="144" t="s">
        <v>3</v>
      </c>
      <c r="X93" s="144" t="s">
        <v>3</v>
      </c>
      <c r="Y93" s="79" t="s">
        <v>3</v>
      </c>
      <c r="Z93" s="914"/>
      <c r="AA93" s="915"/>
      <c r="AB93" s="916"/>
      <c r="AC93" s="14" t="s">
        <v>3</v>
      </c>
      <c r="AD93" s="16" t="s">
        <v>3</v>
      </c>
      <c r="AE93" s="16" t="s">
        <v>3</v>
      </c>
      <c r="AF93" s="16" t="s">
        <v>3</v>
      </c>
      <c r="AG93" s="16" t="s">
        <v>3</v>
      </c>
      <c r="AH93" s="79" t="s">
        <v>3</v>
      </c>
      <c r="AI93" s="167"/>
      <c r="AJ93" s="79" t="s">
        <v>3</v>
      </c>
      <c r="AK93" s="169"/>
      <c r="AL93" s="14" t="s">
        <v>3</v>
      </c>
      <c r="AM93" s="79" t="s">
        <v>3</v>
      </c>
      <c r="AN93" s="917"/>
      <c r="AO93" s="918"/>
      <c r="AP93" s="918"/>
      <c r="AQ93" s="919"/>
      <c r="AR93" s="456" t="str">
        <f t="shared" si="45"/>
        <v/>
      </c>
      <c r="AS93" s="14" t="s">
        <v>3</v>
      </c>
      <c r="AT93" s="16" t="s">
        <v>3</v>
      </c>
      <c r="AU93" s="153" t="s">
        <v>3</v>
      </c>
      <c r="AV93" s="158" t="s">
        <v>3</v>
      </c>
      <c r="AW93" s="79" t="s">
        <v>3</v>
      </c>
      <c r="AX93" s="79" t="s">
        <v>3</v>
      </c>
      <c r="AY93" s="153" t="s">
        <v>3</v>
      </c>
      <c r="AZ93" s="231"/>
      <c r="BA93" s="437" t="str">
        <f>IF($F$12="","",IF($AZ93="","",HLOOKUP($F$12,別紙mast!$D$4:$K$7,3,FALSE)))</f>
        <v/>
      </c>
      <c r="BB93" s="232" t="str">
        <f t="shared" si="25"/>
        <v/>
      </c>
      <c r="BC93" s="232" t="str">
        <f>IF($F$12="","",IF($AZ93="","",HLOOKUP($F$12,別紙mast!$D$9:$K$11,3,FALSE)))</f>
        <v/>
      </c>
      <c r="BD93" s="171" t="str">
        <f t="shared" si="26"/>
        <v/>
      </c>
      <c r="BE93" s="239"/>
      <c r="BF93" s="902" t="str">
        <f>IF($F$12="","",IF($BE93="","",HLOOKUP($F$12,別紙mast!$D$4:$K$7,4,FALSE)))</f>
        <v/>
      </c>
      <c r="BG93" s="903"/>
      <c r="BH93" s="233" t="str">
        <f t="shared" si="27"/>
        <v/>
      </c>
      <c r="BI93" s="235"/>
      <c r="BJ93" s="236"/>
      <c r="BK93" s="236"/>
      <c r="BL93" s="237"/>
      <c r="BM93" s="238"/>
      <c r="BN93" s="453"/>
      <c r="BO93" s="442" t="str">
        <f t="shared" si="28"/>
        <v/>
      </c>
      <c r="BP93" s="433" t="str">
        <f t="shared" si="52"/>
        <v/>
      </c>
      <c r="BQ93" s="445" t="str">
        <f t="shared" si="46"/>
        <v/>
      </c>
      <c r="BR93" s="433" t="str">
        <f t="shared" si="53"/>
        <v/>
      </c>
      <c r="BS93" s="444" t="str">
        <f t="shared" si="54"/>
        <v/>
      </c>
      <c r="BT93" s="432" t="str">
        <f t="shared" si="47"/>
        <v/>
      </c>
      <c r="BU93" s="441" t="str">
        <f t="shared" si="31"/>
        <v/>
      </c>
      <c r="BV93" s="457" t="str">
        <f t="shared" si="32"/>
        <v/>
      </c>
      <c r="BW93" s="215"/>
      <c r="BX93" s="222" t="str">
        <f t="shared" si="55"/>
        <v/>
      </c>
      <c r="BY93" s="222" t="str">
        <f t="shared" si="56"/>
        <v/>
      </c>
      <c r="BZ93" s="222" t="str">
        <f t="shared" si="57"/>
        <v/>
      </c>
      <c r="CA93" s="222" t="str">
        <f t="shared" si="58"/>
        <v/>
      </c>
      <c r="CB93" s="222" t="s">
        <v>468</v>
      </c>
      <c r="CC93" s="115"/>
      <c r="CD93" s="193" t="str">
        <f t="shared" si="59"/>
        <v/>
      </c>
      <c r="CE93" s="192" t="str">
        <f t="shared" si="60"/>
        <v/>
      </c>
      <c r="CF93" s="192" t="str">
        <f t="shared" si="61"/>
        <v/>
      </c>
      <c r="CG93" s="448" t="str">
        <f t="shared" si="62"/>
        <v/>
      </c>
      <c r="CH93" s="192" t="str">
        <f t="shared" si="63"/>
        <v/>
      </c>
      <c r="CI93" s="448" t="str">
        <f t="shared" si="64"/>
        <v/>
      </c>
      <c r="CJ93" s="446" t="str">
        <f t="shared" si="65"/>
        <v/>
      </c>
      <c r="CK93" s="386" t="str">
        <f t="shared" si="66"/>
        <v/>
      </c>
      <c r="CL93" s="387" t="str">
        <f t="shared" si="67"/>
        <v/>
      </c>
      <c r="CM93" s="387" t="str">
        <f t="shared" si="68"/>
        <v/>
      </c>
      <c r="CN93" s="430" t="str">
        <f t="shared" si="43"/>
        <v/>
      </c>
      <c r="CO93" s="229" t="str">
        <f t="shared" si="69"/>
        <v/>
      </c>
      <c r="CP93" s="229" t="str">
        <f t="shared" si="48"/>
        <v/>
      </c>
      <c r="CQ93" s="230" t="str">
        <f t="shared" si="70"/>
        <v/>
      </c>
      <c r="CR93" s="229" t="str">
        <f t="shared" si="51"/>
        <v/>
      </c>
      <c r="CS93" s="230" t="str">
        <f t="shared" si="49"/>
        <v/>
      </c>
      <c r="CT93" s="428" t="str">
        <f t="shared" si="50"/>
        <v/>
      </c>
      <c r="CU93" s="115"/>
      <c r="CV93" s="115"/>
      <c r="CW93" s="115"/>
      <c r="CX93" s="115"/>
      <c r="CY93" s="115"/>
      <c r="CZ93" s="115"/>
      <c r="DA93" s="115"/>
      <c r="DB93" s="115"/>
      <c r="DC93" s="115"/>
      <c r="DD93" s="115"/>
      <c r="DE93" s="115"/>
      <c r="DF93" s="115"/>
      <c r="DG93" s="125"/>
    </row>
    <row r="94" spans="2:111" ht="17.100000000000001" customHeight="1">
      <c r="B94" s="434">
        <v>64</v>
      </c>
      <c r="C94" s="904"/>
      <c r="D94" s="905"/>
      <c r="E94" s="905"/>
      <c r="F94" s="906"/>
      <c r="G94" s="907"/>
      <c r="H94" s="908"/>
      <c r="I94" s="909"/>
      <c r="J94" s="910"/>
      <c r="K94" s="911"/>
      <c r="L94" s="912"/>
      <c r="M94" s="912"/>
      <c r="N94" s="913"/>
      <c r="O94" s="14" t="s">
        <v>3</v>
      </c>
      <c r="P94" s="144" t="s">
        <v>3</v>
      </c>
      <c r="Q94" s="144" t="s">
        <v>3</v>
      </c>
      <c r="R94" s="79" t="s">
        <v>3</v>
      </c>
      <c r="S94" s="914"/>
      <c r="T94" s="915"/>
      <c r="U94" s="916"/>
      <c r="V94" s="14" t="s">
        <v>3</v>
      </c>
      <c r="W94" s="144" t="s">
        <v>3</v>
      </c>
      <c r="X94" s="144" t="s">
        <v>3</v>
      </c>
      <c r="Y94" s="79" t="s">
        <v>3</v>
      </c>
      <c r="Z94" s="914"/>
      <c r="AA94" s="915"/>
      <c r="AB94" s="916"/>
      <c r="AC94" s="14" t="s">
        <v>3</v>
      </c>
      <c r="AD94" s="16" t="s">
        <v>3</v>
      </c>
      <c r="AE94" s="16" t="s">
        <v>3</v>
      </c>
      <c r="AF94" s="16" t="s">
        <v>3</v>
      </c>
      <c r="AG94" s="16" t="s">
        <v>3</v>
      </c>
      <c r="AH94" s="79" t="s">
        <v>3</v>
      </c>
      <c r="AI94" s="167"/>
      <c r="AJ94" s="79" t="s">
        <v>3</v>
      </c>
      <c r="AK94" s="169"/>
      <c r="AL94" s="14" t="s">
        <v>3</v>
      </c>
      <c r="AM94" s="79" t="s">
        <v>3</v>
      </c>
      <c r="AN94" s="917"/>
      <c r="AO94" s="918"/>
      <c r="AP94" s="918"/>
      <c r="AQ94" s="919"/>
      <c r="AR94" s="456" t="str">
        <f t="shared" si="45"/>
        <v/>
      </c>
      <c r="AS94" s="14" t="s">
        <v>3</v>
      </c>
      <c r="AT94" s="16" t="s">
        <v>3</v>
      </c>
      <c r="AU94" s="153" t="s">
        <v>3</v>
      </c>
      <c r="AV94" s="158" t="s">
        <v>3</v>
      </c>
      <c r="AW94" s="79" t="s">
        <v>3</v>
      </c>
      <c r="AX94" s="79" t="s">
        <v>3</v>
      </c>
      <c r="AY94" s="153" t="s">
        <v>3</v>
      </c>
      <c r="AZ94" s="231"/>
      <c r="BA94" s="437" t="str">
        <f>IF($F$12="","",IF($AZ94="","",HLOOKUP($F$12,別紙mast!$D$4:$K$7,3,FALSE)))</f>
        <v/>
      </c>
      <c r="BB94" s="232" t="str">
        <f t="shared" si="25"/>
        <v/>
      </c>
      <c r="BC94" s="232" t="str">
        <f>IF($F$12="","",IF($AZ94="","",HLOOKUP($F$12,別紙mast!$D$9:$K$11,3,FALSE)))</f>
        <v/>
      </c>
      <c r="BD94" s="171" t="str">
        <f t="shared" si="26"/>
        <v/>
      </c>
      <c r="BE94" s="239"/>
      <c r="BF94" s="902" t="str">
        <f>IF($F$12="","",IF($BE94="","",HLOOKUP($F$12,別紙mast!$D$4:$K$7,4,FALSE)))</f>
        <v/>
      </c>
      <c r="BG94" s="903"/>
      <c r="BH94" s="233" t="str">
        <f t="shared" si="27"/>
        <v/>
      </c>
      <c r="BI94" s="235"/>
      <c r="BJ94" s="236"/>
      <c r="BK94" s="236"/>
      <c r="BL94" s="237"/>
      <c r="BM94" s="238"/>
      <c r="BN94" s="453"/>
      <c r="BO94" s="442" t="str">
        <f t="shared" si="28"/>
        <v/>
      </c>
      <c r="BP94" s="433" t="str">
        <f t="shared" si="52"/>
        <v/>
      </c>
      <c r="BQ94" s="445" t="str">
        <f t="shared" si="46"/>
        <v/>
      </c>
      <c r="BR94" s="433" t="str">
        <f t="shared" si="53"/>
        <v/>
      </c>
      <c r="BS94" s="444" t="str">
        <f t="shared" si="54"/>
        <v/>
      </c>
      <c r="BT94" s="432" t="str">
        <f t="shared" si="47"/>
        <v/>
      </c>
      <c r="BU94" s="441" t="str">
        <f t="shared" si="31"/>
        <v/>
      </c>
      <c r="BV94" s="457" t="str">
        <f t="shared" si="32"/>
        <v/>
      </c>
      <c r="BW94" s="215"/>
      <c r="BX94" s="222" t="str">
        <f t="shared" si="55"/>
        <v/>
      </c>
      <c r="BY94" s="222" t="str">
        <f t="shared" si="56"/>
        <v/>
      </c>
      <c r="BZ94" s="222" t="str">
        <f t="shared" si="57"/>
        <v/>
      </c>
      <c r="CA94" s="222" t="str">
        <f t="shared" si="58"/>
        <v/>
      </c>
      <c r="CB94" s="222" t="s">
        <v>468</v>
      </c>
      <c r="CC94" s="115"/>
      <c r="CD94" s="193" t="str">
        <f t="shared" si="59"/>
        <v/>
      </c>
      <c r="CE94" s="192" t="str">
        <f t="shared" si="60"/>
        <v/>
      </c>
      <c r="CF94" s="192" t="str">
        <f t="shared" si="61"/>
        <v/>
      </c>
      <c r="CG94" s="448" t="str">
        <f t="shared" si="62"/>
        <v/>
      </c>
      <c r="CH94" s="192" t="str">
        <f t="shared" si="63"/>
        <v/>
      </c>
      <c r="CI94" s="448" t="str">
        <f t="shared" si="64"/>
        <v/>
      </c>
      <c r="CJ94" s="446" t="str">
        <f t="shared" si="65"/>
        <v/>
      </c>
      <c r="CK94" s="386" t="str">
        <f t="shared" si="66"/>
        <v/>
      </c>
      <c r="CL94" s="387" t="str">
        <f t="shared" si="67"/>
        <v/>
      </c>
      <c r="CM94" s="387" t="str">
        <f t="shared" si="68"/>
        <v/>
      </c>
      <c r="CN94" s="430" t="str">
        <f t="shared" si="43"/>
        <v/>
      </c>
      <c r="CO94" s="229" t="str">
        <f t="shared" si="69"/>
        <v/>
      </c>
      <c r="CP94" s="229" t="str">
        <f t="shared" si="48"/>
        <v/>
      </c>
      <c r="CQ94" s="230" t="str">
        <f t="shared" si="70"/>
        <v/>
      </c>
      <c r="CR94" s="229" t="str">
        <f t="shared" si="51"/>
        <v/>
      </c>
      <c r="CS94" s="230" t="str">
        <f t="shared" si="49"/>
        <v/>
      </c>
      <c r="CT94" s="428" t="str">
        <f t="shared" si="50"/>
        <v/>
      </c>
      <c r="CU94" s="115"/>
      <c r="CV94" s="115"/>
      <c r="CW94" s="115"/>
      <c r="CX94" s="115"/>
      <c r="CY94" s="115"/>
      <c r="CZ94" s="115"/>
      <c r="DA94" s="115"/>
      <c r="DB94" s="115"/>
      <c r="DC94" s="115"/>
      <c r="DD94" s="115"/>
      <c r="DE94" s="115"/>
      <c r="DF94" s="115"/>
      <c r="DG94" s="125"/>
    </row>
    <row r="95" spans="2:111" ht="17.100000000000001" customHeight="1">
      <c r="B95" s="434">
        <v>65</v>
      </c>
      <c r="C95" s="904"/>
      <c r="D95" s="905"/>
      <c r="E95" s="905"/>
      <c r="F95" s="906"/>
      <c r="G95" s="907"/>
      <c r="H95" s="908"/>
      <c r="I95" s="909"/>
      <c r="J95" s="910"/>
      <c r="K95" s="911"/>
      <c r="L95" s="912"/>
      <c r="M95" s="912"/>
      <c r="N95" s="913"/>
      <c r="O95" s="14" t="s">
        <v>3</v>
      </c>
      <c r="P95" s="144" t="s">
        <v>3</v>
      </c>
      <c r="Q95" s="144" t="s">
        <v>3</v>
      </c>
      <c r="R95" s="79" t="s">
        <v>3</v>
      </c>
      <c r="S95" s="914"/>
      <c r="T95" s="915"/>
      <c r="U95" s="916"/>
      <c r="V95" s="14" t="s">
        <v>3</v>
      </c>
      <c r="W95" s="144" t="s">
        <v>3</v>
      </c>
      <c r="X95" s="144" t="s">
        <v>3</v>
      </c>
      <c r="Y95" s="79" t="s">
        <v>3</v>
      </c>
      <c r="Z95" s="914"/>
      <c r="AA95" s="915"/>
      <c r="AB95" s="916"/>
      <c r="AC95" s="14" t="s">
        <v>3</v>
      </c>
      <c r="AD95" s="16" t="s">
        <v>3</v>
      </c>
      <c r="AE95" s="16" t="s">
        <v>3</v>
      </c>
      <c r="AF95" s="16" t="s">
        <v>3</v>
      </c>
      <c r="AG95" s="16" t="s">
        <v>3</v>
      </c>
      <c r="AH95" s="79" t="s">
        <v>3</v>
      </c>
      <c r="AI95" s="167"/>
      <c r="AJ95" s="79" t="s">
        <v>3</v>
      </c>
      <c r="AK95" s="169"/>
      <c r="AL95" s="14" t="s">
        <v>3</v>
      </c>
      <c r="AM95" s="79" t="s">
        <v>3</v>
      </c>
      <c r="AN95" s="917"/>
      <c r="AO95" s="918"/>
      <c r="AP95" s="918"/>
      <c r="AQ95" s="919"/>
      <c r="AR95" s="456" t="str">
        <f t="shared" si="45"/>
        <v/>
      </c>
      <c r="AS95" s="14" t="s">
        <v>3</v>
      </c>
      <c r="AT95" s="16" t="s">
        <v>3</v>
      </c>
      <c r="AU95" s="153" t="s">
        <v>3</v>
      </c>
      <c r="AV95" s="158" t="s">
        <v>3</v>
      </c>
      <c r="AW95" s="79" t="s">
        <v>3</v>
      </c>
      <c r="AX95" s="79" t="s">
        <v>3</v>
      </c>
      <c r="AY95" s="153" t="s">
        <v>3</v>
      </c>
      <c r="AZ95" s="231"/>
      <c r="BA95" s="437" t="str">
        <f>IF($F$12="","",IF($AZ95="","",HLOOKUP($F$12,別紙mast!$D$4:$K$7,3,FALSE)))</f>
        <v/>
      </c>
      <c r="BB95" s="232" t="str">
        <f t="shared" si="25"/>
        <v/>
      </c>
      <c r="BC95" s="232" t="str">
        <f>IF($F$12="","",IF($AZ95="","",HLOOKUP($F$12,別紙mast!$D$9:$K$11,3,FALSE)))</f>
        <v/>
      </c>
      <c r="BD95" s="171" t="str">
        <f t="shared" si="26"/>
        <v/>
      </c>
      <c r="BE95" s="239"/>
      <c r="BF95" s="902" t="str">
        <f>IF($F$12="","",IF($BE95="","",HLOOKUP($F$12,別紙mast!$D$4:$K$7,4,FALSE)))</f>
        <v/>
      </c>
      <c r="BG95" s="903"/>
      <c r="BH95" s="233" t="str">
        <f t="shared" si="27"/>
        <v/>
      </c>
      <c r="BI95" s="235"/>
      <c r="BJ95" s="236"/>
      <c r="BK95" s="236"/>
      <c r="BL95" s="237"/>
      <c r="BM95" s="238"/>
      <c r="BN95" s="453"/>
      <c r="BO95" s="442" t="str">
        <f t="shared" si="28"/>
        <v/>
      </c>
      <c r="BP95" s="433" t="str">
        <f t="shared" ref="BP95:BP126" si="90">IF($BI95="","",ROUNDUP(($CQ95/$CR95),2))</f>
        <v/>
      </c>
      <c r="BQ95" s="445" t="str">
        <f t="shared" si="46"/>
        <v/>
      </c>
      <c r="BR95" s="433" t="str">
        <f t="shared" ref="BR95:BR126" si="91">IF($BI95="","",IF(OR($N$5="■",$AC$28="■",$AC95="■"),"ー",(ROUNDUP($CP95/$CR95,2))))</f>
        <v/>
      </c>
      <c r="BS95" s="444" t="str">
        <f t="shared" ref="BS95:BS126" si="92">IF($CO95="","",TRUNC(($CO95/$CR95)*100))</f>
        <v/>
      </c>
      <c r="BT95" s="432" t="str">
        <f t="shared" si="47"/>
        <v/>
      </c>
      <c r="BU95" s="441" t="str">
        <f t="shared" si="31"/>
        <v/>
      </c>
      <c r="BV95" s="457" t="str">
        <f t="shared" si="32"/>
        <v/>
      </c>
      <c r="BW95" s="215"/>
      <c r="BX95" s="222" t="str">
        <f t="shared" ref="BX95:BX126" si="93">IF(OR(BO95="",BS95=""),"",IF(AND($BO95&gt;=20,$BS95&gt;=100,$BB95="○",$BD95="○"),"○","×"))</f>
        <v/>
      </c>
      <c r="BY95" s="222" t="str">
        <f t="shared" ref="BY95:BY126" si="94">IF(OR(BO95="",BS95=""),"",IF(AND($BO95&gt;=20,$BS95&gt;=100,$BB95="適"),"×",IF(AND($BO95&gt;=20,$BS95&gt;=75,$BS95&lt;100,$BB95="○",$BD95="○"),"○","×")))</f>
        <v/>
      </c>
      <c r="BZ95" s="222" t="str">
        <f t="shared" ref="BZ95:BZ126" si="95">IF(OR(BO95="",BS95=""),"",IF(AND($BO95&gt;=20,$BB95="○",$BD95="○"),"○","×"))</f>
        <v/>
      </c>
      <c r="CA95" s="222" t="str">
        <f t="shared" ref="CA95:CA126" si="96">IF(OR(BO95="",BS95=""),"",IF(AND($BO95&gt;=20,$BS95&gt;=50,$BS95&lt;75,$BB95="○",$BD95="○"),"○","×"))</f>
        <v/>
      </c>
      <c r="CB95" s="222" t="s">
        <v>468</v>
      </c>
      <c r="CC95" s="115"/>
      <c r="CD95" s="193" t="str">
        <f t="shared" ref="CD95:CD126" si="97">IF($BI95="","",SUM($BI95*$I95))</f>
        <v/>
      </c>
      <c r="CE95" s="192" t="str">
        <f t="shared" ref="CE95:CE126" si="98">IF($BJ95="","",SUM($BJ95*$I95))</f>
        <v/>
      </c>
      <c r="CF95" s="192" t="str">
        <f t="shared" ref="CF95:CF126" si="99">IF($BI95="","",IF($N$5="■",SUM($BJ95*$I95),SUM($BK95*$I95)))</f>
        <v/>
      </c>
      <c r="CG95" s="448" t="str">
        <f t="shared" ref="CG95:CG126" si="100">IF($BL95="","",SUM($BL95*$I95))</f>
        <v/>
      </c>
      <c r="CH95" s="192" t="str">
        <f t="shared" ref="CH95:CH126" si="101">IF($BI95="","",IF($N$5="■",0,SUM($BM95*$I95)))</f>
        <v/>
      </c>
      <c r="CI95" s="448" t="str">
        <f t="shared" ref="CI95:CI126" si="102">IF($BI95="","",IF($N$5="■",0,SUM($BN95*$I95)))</f>
        <v/>
      </c>
      <c r="CJ95" s="446" t="str">
        <f t="shared" ref="CJ95:CJ126" si="103">IF($BJ95="","",(ROUNDUP(($BJ95/1000),1)*$I95))</f>
        <v/>
      </c>
      <c r="CK95" s="386" t="str">
        <f t="shared" ref="CK95:CK126" si="104">IF($BL95="","",(ROUNDUP(($BL95/1000),1)*$I95))</f>
        <v/>
      </c>
      <c r="CL95" s="387" t="str">
        <f t="shared" ref="CL95:CL126" si="105">IF($BI95="","",IF($N$5="■",(ROUNDUP(($BJ95/1000),1)*$I95),(ROUNDUP(($BK95/1000),1))*$I95))</f>
        <v/>
      </c>
      <c r="CM95" s="387" t="str">
        <f t="shared" ref="CM95:CM126" si="106">IF($BI95="","",ROUNDUP(((((($BL95-$BI95)*0.8)+$BI95)/1000)),1)*$I95)</f>
        <v/>
      </c>
      <c r="CN95" s="430" t="str">
        <f t="shared" si="43"/>
        <v/>
      </c>
      <c r="CO95" s="229" t="str">
        <f t="shared" ref="CO95:CO126" si="107">IF($CR95="","",IF($N$5="■",SUM($CR95-$CT95),SUM($CR95-$CS95)))</f>
        <v/>
      </c>
      <c r="CP95" s="229" t="str">
        <f t="shared" si="48"/>
        <v/>
      </c>
      <c r="CQ95" s="230" t="str">
        <f t="shared" ref="CQ95:CQ126" si="108">IF($BI95="","",IF($N$5="■",(ROUNDUP(($BJ95-$BI95)/1000,1)),ROUNDUP(($BK95-$BI95)/1000,1))&amp;"")</f>
        <v/>
      </c>
      <c r="CR95" s="229" t="str">
        <f t="shared" si="51"/>
        <v/>
      </c>
      <c r="CS95" s="230" t="str">
        <f t="shared" si="49"/>
        <v/>
      </c>
      <c r="CT95" s="428" t="str">
        <f t="shared" si="50"/>
        <v/>
      </c>
      <c r="CU95" s="115"/>
      <c r="CV95" s="115"/>
      <c r="CW95" s="115"/>
      <c r="CX95" s="115"/>
      <c r="CY95" s="115"/>
      <c r="CZ95" s="115"/>
      <c r="DA95" s="115"/>
      <c r="DB95" s="115"/>
      <c r="DC95" s="115"/>
      <c r="DD95" s="115"/>
      <c r="DE95" s="115"/>
      <c r="DF95" s="115"/>
      <c r="DG95" s="125"/>
    </row>
    <row r="96" spans="2:111" ht="17.100000000000001" customHeight="1">
      <c r="B96" s="434">
        <v>66</v>
      </c>
      <c r="C96" s="904"/>
      <c r="D96" s="905"/>
      <c r="E96" s="905"/>
      <c r="F96" s="906"/>
      <c r="G96" s="907"/>
      <c r="H96" s="908"/>
      <c r="I96" s="909"/>
      <c r="J96" s="910"/>
      <c r="K96" s="911"/>
      <c r="L96" s="912"/>
      <c r="M96" s="912"/>
      <c r="N96" s="913"/>
      <c r="O96" s="14" t="s">
        <v>3</v>
      </c>
      <c r="P96" s="144" t="s">
        <v>3</v>
      </c>
      <c r="Q96" s="144" t="s">
        <v>3</v>
      </c>
      <c r="R96" s="79" t="s">
        <v>3</v>
      </c>
      <c r="S96" s="914"/>
      <c r="T96" s="915"/>
      <c r="U96" s="916"/>
      <c r="V96" s="14" t="s">
        <v>3</v>
      </c>
      <c r="W96" s="144" t="s">
        <v>3</v>
      </c>
      <c r="X96" s="144" t="s">
        <v>3</v>
      </c>
      <c r="Y96" s="79" t="s">
        <v>3</v>
      </c>
      <c r="Z96" s="914"/>
      <c r="AA96" s="915"/>
      <c r="AB96" s="916"/>
      <c r="AC96" s="14" t="s">
        <v>3</v>
      </c>
      <c r="AD96" s="16" t="s">
        <v>3</v>
      </c>
      <c r="AE96" s="16" t="s">
        <v>3</v>
      </c>
      <c r="AF96" s="16" t="s">
        <v>3</v>
      </c>
      <c r="AG96" s="16" t="s">
        <v>3</v>
      </c>
      <c r="AH96" s="79" t="s">
        <v>3</v>
      </c>
      <c r="AI96" s="167"/>
      <c r="AJ96" s="79" t="s">
        <v>3</v>
      </c>
      <c r="AK96" s="169"/>
      <c r="AL96" s="14" t="s">
        <v>3</v>
      </c>
      <c r="AM96" s="79" t="s">
        <v>3</v>
      </c>
      <c r="AN96" s="917"/>
      <c r="AO96" s="918"/>
      <c r="AP96" s="918"/>
      <c r="AQ96" s="919"/>
      <c r="AR96" s="456" t="str">
        <f t="shared" si="45"/>
        <v/>
      </c>
      <c r="AS96" s="14" t="s">
        <v>3</v>
      </c>
      <c r="AT96" s="16" t="s">
        <v>3</v>
      </c>
      <c r="AU96" s="153" t="s">
        <v>3</v>
      </c>
      <c r="AV96" s="158" t="s">
        <v>3</v>
      </c>
      <c r="AW96" s="79" t="s">
        <v>3</v>
      </c>
      <c r="AX96" s="79" t="s">
        <v>3</v>
      </c>
      <c r="AY96" s="153" t="s">
        <v>3</v>
      </c>
      <c r="AZ96" s="231"/>
      <c r="BA96" s="437" t="str">
        <f>IF($F$12="","",IF($AZ96="","",HLOOKUP($F$12,別紙mast!$D$4:$K$7,3,FALSE)))</f>
        <v/>
      </c>
      <c r="BB96" s="232" t="str">
        <f t="shared" ref="BB96:BB159" si="109">IF(OR(AND($C96&lt;&gt;"",$P$28="■"),AND($C96&lt;&gt;"",$Q$28="■")),"○",IF(AND($AZ96=""),"",IF($AZ96&lt;=$BA96,"○","×")))</f>
        <v/>
      </c>
      <c r="BC96" s="232" t="str">
        <f>IF($F$12="","",IF($AZ96="","",HLOOKUP($F$12,別紙mast!$D$9:$K$11,3,FALSE)))</f>
        <v/>
      </c>
      <c r="BD96" s="171" t="str">
        <f t="shared" ref="BD96:BD159" si="110">IF(AND($C96&lt;&gt;"",$Q$28="■"),"○",IF(AND($BC96=""),"",IF($AZ96&lt;=$BC96,"○","×")))</f>
        <v/>
      </c>
      <c r="BE96" s="239"/>
      <c r="BF96" s="902" t="str">
        <f>IF($F$12="","",IF($BE96="","",HLOOKUP($F$12,別紙mast!$D$4:$K$7,4,FALSE)))</f>
        <v/>
      </c>
      <c r="BG96" s="903"/>
      <c r="BH96" s="233" t="str">
        <f t="shared" ref="BH96:BH159" si="111">IF(OR(AND($C96&lt;&gt;"",$P$28="■"),AND($C96&lt;&gt;"",$Q$28="■")),"○",IF(AND(BF96=""),"",IF(BE96&lt;=BF96,"○","×")))</f>
        <v/>
      </c>
      <c r="BI96" s="235"/>
      <c r="BJ96" s="236"/>
      <c r="BK96" s="236"/>
      <c r="BL96" s="237"/>
      <c r="BM96" s="238"/>
      <c r="BN96" s="453"/>
      <c r="BO96" s="442" t="str">
        <f t="shared" ref="BO96:BO159" si="112">IF($CN96="","",TRUNC(($CN96/$CR96)*100))</f>
        <v/>
      </c>
      <c r="BP96" s="433" t="str">
        <f t="shared" si="90"/>
        <v/>
      </c>
      <c r="BQ96" s="445" t="str">
        <f t="shared" ref="BQ96:BQ159" si="113">IF($BI96="","",IF(OR($N$5="■",$AC$28="■",$AC96="■"),"ー",SUM(1-$BR96)))</f>
        <v/>
      </c>
      <c r="BR96" s="433" t="str">
        <f t="shared" si="91"/>
        <v/>
      </c>
      <c r="BS96" s="444" t="str">
        <f t="shared" si="92"/>
        <v/>
      </c>
      <c r="BT96" s="432" t="str">
        <f t="shared" ref="BT96:BT159" si="114">IF($BI96="","",IF(OR($N$5="■",$AC$28="■",$AC96="■"),"ー",SUM((100-$BS96)/100)))</f>
        <v/>
      </c>
      <c r="BU96" s="441" t="str">
        <f t="shared" ref="BU96:BU159" si="115">IF($C96="","",$C96)</f>
        <v/>
      </c>
      <c r="BV96" s="457" t="str">
        <f t="shared" ref="BV96:BV159" si="116">IF($F96="","",$F96)</f>
        <v/>
      </c>
      <c r="BW96" s="215"/>
      <c r="BX96" s="222" t="str">
        <f t="shared" si="93"/>
        <v/>
      </c>
      <c r="BY96" s="222" t="str">
        <f t="shared" si="94"/>
        <v/>
      </c>
      <c r="BZ96" s="222" t="str">
        <f t="shared" si="95"/>
        <v/>
      </c>
      <c r="CA96" s="222" t="str">
        <f t="shared" si="96"/>
        <v/>
      </c>
      <c r="CB96" s="222" t="s">
        <v>468</v>
      </c>
      <c r="CC96" s="115"/>
      <c r="CD96" s="193" t="str">
        <f t="shared" si="97"/>
        <v/>
      </c>
      <c r="CE96" s="192" t="str">
        <f t="shared" si="98"/>
        <v/>
      </c>
      <c r="CF96" s="192" t="str">
        <f t="shared" si="99"/>
        <v/>
      </c>
      <c r="CG96" s="448" t="str">
        <f t="shared" si="100"/>
        <v/>
      </c>
      <c r="CH96" s="192" t="str">
        <f t="shared" si="101"/>
        <v/>
      </c>
      <c r="CI96" s="448" t="str">
        <f t="shared" si="102"/>
        <v/>
      </c>
      <c r="CJ96" s="446" t="str">
        <f t="shared" si="103"/>
        <v/>
      </c>
      <c r="CK96" s="386" t="str">
        <f t="shared" si="104"/>
        <v/>
      </c>
      <c r="CL96" s="387" t="str">
        <f t="shared" si="105"/>
        <v/>
      </c>
      <c r="CM96" s="387" t="str">
        <f t="shared" si="106"/>
        <v/>
      </c>
      <c r="CN96" s="430" t="str">
        <f t="shared" ref="CN96:CN159" si="117">IF($CQ96="","",($CR96-$CQ96))</f>
        <v/>
      </c>
      <c r="CO96" s="229" t="str">
        <f t="shared" si="107"/>
        <v/>
      </c>
      <c r="CP96" s="229" t="str">
        <f t="shared" ref="CP96:CP159" si="118">IF($BI96="","",ROUNDUP((($BJ96-$BI96)/1000),1))</f>
        <v/>
      </c>
      <c r="CQ96" s="230" t="str">
        <f t="shared" si="108"/>
        <v/>
      </c>
      <c r="CR96" s="229" t="str">
        <f t="shared" ref="CR96:CR159" si="119">IF($BL96="","",(ROUNDUP(($BL96-$BI96)/1000,1)))</f>
        <v/>
      </c>
      <c r="CS96" s="230" t="str">
        <f t="shared" ref="CS96:CS159" si="120">IF($BI96="","",IF(($BK96-$BI96-$BM96)*0.001&gt;=0,ROUNDUP(($BK96-$BI96-$BM96)*0.001,1),ROUNDDOWN(($BK96-$BI96-$BM96)*0.001,1)))&amp;""</f>
        <v/>
      </c>
      <c r="CT96" s="428" t="str">
        <f t="shared" ref="CT96:CT159" si="121">IF($BI96="","",IF(($BJ96-$BI96-$BM96)*0.001&gt;=0,ROUNDUP(($BJ96-$BI96-$BM96)*0.001,1),ROUNDDOWN(($BJ96-$BI96-$BM96)*0.001,1)))&amp;""</f>
        <v/>
      </c>
      <c r="CU96" s="115"/>
      <c r="CV96" s="115"/>
      <c r="CW96" s="115"/>
      <c r="CX96" s="115"/>
      <c r="CY96" s="115"/>
      <c r="CZ96" s="115"/>
      <c r="DA96" s="115"/>
      <c r="DB96" s="115"/>
      <c r="DC96" s="115"/>
      <c r="DD96" s="115"/>
      <c r="DE96" s="115"/>
      <c r="DF96" s="115"/>
      <c r="DG96" s="125"/>
    </row>
    <row r="97" spans="2:111" ht="17.100000000000001" customHeight="1">
      <c r="B97" s="434">
        <v>67</v>
      </c>
      <c r="C97" s="904"/>
      <c r="D97" s="905"/>
      <c r="E97" s="905"/>
      <c r="F97" s="906"/>
      <c r="G97" s="907"/>
      <c r="H97" s="908"/>
      <c r="I97" s="909"/>
      <c r="J97" s="910"/>
      <c r="K97" s="911"/>
      <c r="L97" s="912"/>
      <c r="M97" s="912"/>
      <c r="N97" s="913"/>
      <c r="O97" s="14" t="s">
        <v>3</v>
      </c>
      <c r="P97" s="144" t="s">
        <v>3</v>
      </c>
      <c r="Q97" s="144" t="s">
        <v>3</v>
      </c>
      <c r="R97" s="79" t="s">
        <v>3</v>
      </c>
      <c r="S97" s="914"/>
      <c r="T97" s="915"/>
      <c r="U97" s="916"/>
      <c r="V97" s="14" t="s">
        <v>3</v>
      </c>
      <c r="W97" s="144" t="s">
        <v>3</v>
      </c>
      <c r="X97" s="144" t="s">
        <v>3</v>
      </c>
      <c r="Y97" s="79" t="s">
        <v>3</v>
      </c>
      <c r="Z97" s="914"/>
      <c r="AA97" s="915"/>
      <c r="AB97" s="916"/>
      <c r="AC97" s="14" t="s">
        <v>3</v>
      </c>
      <c r="AD97" s="16" t="s">
        <v>3</v>
      </c>
      <c r="AE97" s="16" t="s">
        <v>3</v>
      </c>
      <c r="AF97" s="16" t="s">
        <v>3</v>
      </c>
      <c r="AG97" s="16" t="s">
        <v>3</v>
      </c>
      <c r="AH97" s="79" t="s">
        <v>3</v>
      </c>
      <c r="AI97" s="167"/>
      <c r="AJ97" s="79" t="s">
        <v>3</v>
      </c>
      <c r="AK97" s="169"/>
      <c r="AL97" s="14" t="s">
        <v>3</v>
      </c>
      <c r="AM97" s="79" t="s">
        <v>3</v>
      </c>
      <c r="AN97" s="917"/>
      <c r="AO97" s="918"/>
      <c r="AP97" s="918"/>
      <c r="AQ97" s="919"/>
      <c r="AR97" s="456" t="str">
        <f t="shared" ref="AR97:AR160" si="122">IF(AND($AO$28="■",$AN$31&lt;&gt;""),HLOOKUP($AN$31,$BX$30:$CB$230,ROW()-29,1),IF($AN97&lt;&gt;"",HLOOKUP($AN97,$BX$30:$CB$230,ROW()-29,1),""))</f>
        <v/>
      </c>
      <c r="AS97" s="14" t="s">
        <v>3</v>
      </c>
      <c r="AT97" s="16" t="s">
        <v>3</v>
      </c>
      <c r="AU97" s="153" t="s">
        <v>3</v>
      </c>
      <c r="AV97" s="158" t="s">
        <v>3</v>
      </c>
      <c r="AW97" s="79" t="s">
        <v>3</v>
      </c>
      <c r="AX97" s="79" t="s">
        <v>3</v>
      </c>
      <c r="AY97" s="153" t="s">
        <v>3</v>
      </c>
      <c r="AZ97" s="231"/>
      <c r="BA97" s="437" t="str">
        <f>IF($F$12="","",IF($AZ97="","",HLOOKUP($F$12,別紙mast!$D$4:$K$7,3,FALSE)))</f>
        <v/>
      </c>
      <c r="BB97" s="232" t="str">
        <f t="shared" si="109"/>
        <v/>
      </c>
      <c r="BC97" s="232" t="str">
        <f>IF($F$12="","",IF($AZ97="","",HLOOKUP($F$12,別紙mast!$D$9:$K$11,3,FALSE)))</f>
        <v/>
      </c>
      <c r="BD97" s="171" t="str">
        <f t="shared" si="110"/>
        <v/>
      </c>
      <c r="BE97" s="239"/>
      <c r="BF97" s="902" t="str">
        <f>IF($F$12="","",IF($BE97="","",HLOOKUP($F$12,別紙mast!$D$4:$K$7,4,FALSE)))</f>
        <v/>
      </c>
      <c r="BG97" s="903"/>
      <c r="BH97" s="233" t="str">
        <f t="shared" si="111"/>
        <v/>
      </c>
      <c r="BI97" s="235"/>
      <c r="BJ97" s="236"/>
      <c r="BK97" s="236"/>
      <c r="BL97" s="237"/>
      <c r="BM97" s="238"/>
      <c r="BN97" s="453"/>
      <c r="BO97" s="442" t="str">
        <f t="shared" si="112"/>
        <v/>
      </c>
      <c r="BP97" s="433" t="str">
        <f t="shared" si="90"/>
        <v/>
      </c>
      <c r="BQ97" s="445" t="str">
        <f t="shared" si="113"/>
        <v/>
      </c>
      <c r="BR97" s="433" t="str">
        <f t="shared" si="91"/>
        <v/>
      </c>
      <c r="BS97" s="444" t="str">
        <f t="shared" si="92"/>
        <v/>
      </c>
      <c r="BT97" s="432" t="str">
        <f t="shared" si="114"/>
        <v/>
      </c>
      <c r="BU97" s="441" t="str">
        <f t="shared" si="115"/>
        <v/>
      </c>
      <c r="BV97" s="457" t="str">
        <f t="shared" si="116"/>
        <v/>
      </c>
      <c r="BW97" s="215"/>
      <c r="BX97" s="222" t="str">
        <f t="shared" si="93"/>
        <v/>
      </c>
      <c r="BY97" s="222" t="str">
        <f t="shared" si="94"/>
        <v/>
      </c>
      <c r="BZ97" s="222" t="str">
        <f t="shared" si="95"/>
        <v/>
      </c>
      <c r="CA97" s="222" t="str">
        <f t="shared" si="96"/>
        <v/>
      </c>
      <c r="CB97" s="222" t="s">
        <v>468</v>
      </c>
      <c r="CC97" s="115"/>
      <c r="CD97" s="193" t="str">
        <f t="shared" si="97"/>
        <v/>
      </c>
      <c r="CE97" s="192" t="str">
        <f t="shared" si="98"/>
        <v/>
      </c>
      <c r="CF97" s="192" t="str">
        <f t="shared" si="99"/>
        <v/>
      </c>
      <c r="CG97" s="448" t="str">
        <f t="shared" si="100"/>
        <v/>
      </c>
      <c r="CH97" s="192" t="str">
        <f t="shared" si="101"/>
        <v/>
      </c>
      <c r="CI97" s="448" t="str">
        <f t="shared" si="102"/>
        <v/>
      </c>
      <c r="CJ97" s="446" t="str">
        <f t="shared" si="103"/>
        <v/>
      </c>
      <c r="CK97" s="386" t="str">
        <f t="shared" si="104"/>
        <v/>
      </c>
      <c r="CL97" s="387" t="str">
        <f t="shared" si="105"/>
        <v/>
      </c>
      <c r="CM97" s="387" t="str">
        <f t="shared" si="106"/>
        <v/>
      </c>
      <c r="CN97" s="430" t="str">
        <f t="shared" si="117"/>
        <v/>
      </c>
      <c r="CO97" s="229" t="str">
        <f t="shared" si="107"/>
        <v/>
      </c>
      <c r="CP97" s="229" t="str">
        <f t="shared" si="118"/>
        <v/>
      </c>
      <c r="CQ97" s="230" t="str">
        <f t="shared" si="108"/>
        <v/>
      </c>
      <c r="CR97" s="229" t="str">
        <f t="shared" si="119"/>
        <v/>
      </c>
      <c r="CS97" s="230" t="str">
        <f t="shared" si="120"/>
        <v/>
      </c>
      <c r="CT97" s="428" t="str">
        <f t="shared" si="121"/>
        <v/>
      </c>
      <c r="CU97" s="115"/>
      <c r="CV97" s="115"/>
      <c r="CW97" s="115"/>
      <c r="CX97" s="115"/>
      <c r="CY97" s="115"/>
      <c r="CZ97" s="115"/>
      <c r="DA97" s="115"/>
      <c r="DB97" s="115"/>
      <c r="DC97" s="115"/>
      <c r="DD97" s="115"/>
      <c r="DE97" s="115"/>
      <c r="DF97" s="115"/>
      <c r="DG97" s="125"/>
    </row>
    <row r="98" spans="2:111" ht="17.100000000000001" customHeight="1">
      <c r="B98" s="434">
        <v>68</v>
      </c>
      <c r="C98" s="904"/>
      <c r="D98" s="905"/>
      <c r="E98" s="905"/>
      <c r="F98" s="906"/>
      <c r="G98" s="907"/>
      <c r="H98" s="908"/>
      <c r="I98" s="909"/>
      <c r="J98" s="910"/>
      <c r="K98" s="911"/>
      <c r="L98" s="912"/>
      <c r="M98" s="912"/>
      <c r="N98" s="913"/>
      <c r="O98" s="14" t="s">
        <v>3</v>
      </c>
      <c r="P98" s="144" t="s">
        <v>3</v>
      </c>
      <c r="Q98" s="144" t="s">
        <v>3</v>
      </c>
      <c r="R98" s="79" t="s">
        <v>3</v>
      </c>
      <c r="S98" s="914"/>
      <c r="T98" s="915"/>
      <c r="U98" s="916"/>
      <c r="V98" s="14" t="s">
        <v>3</v>
      </c>
      <c r="W98" s="144" t="s">
        <v>3</v>
      </c>
      <c r="X98" s="144" t="s">
        <v>3</v>
      </c>
      <c r="Y98" s="79" t="s">
        <v>3</v>
      </c>
      <c r="Z98" s="914"/>
      <c r="AA98" s="915"/>
      <c r="AB98" s="916"/>
      <c r="AC98" s="14" t="s">
        <v>3</v>
      </c>
      <c r="AD98" s="16" t="s">
        <v>3</v>
      </c>
      <c r="AE98" s="16" t="s">
        <v>3</v>
      </c>
      <c r="AF98" s="16" t="s">
        <v>3</v>
      </c>
      <c r="AG98" s="16" t="s">
        <v>3</v>
      </c>
      <c r="AH98" s="79" t="s">
        <v>3</v>
      </c>
      <c r="AI98" s="167"/>
      <c r="AJ98" s="79" t="s">
        <v>3</v>
      </c>
      <c r="AK98" s="169"/>
      <c r="AL98" s="14" t="s">
        <v>3</v>
      </c>
      <c r="AM98" s="79" t="s">
        <v>3</v>
      </c>
      <c r="AN98" s="917"/>
      <c r="AO98" s="918"/>
      <c r="AP98" s="918"/>
      <c r="AQ98" s="919"/>
      <c r="AR98" s="456" t="str">
        <f t="shared" si="122"/>
        <v/>
      </c>
      <c r="AS98" s="14" t="s">
        <v>3</v>
      </c>
      <c r="AT98" s="16" t="s">
        <v>3</v>
      </c>
      <c r="AU98" s="153" t="s">
        <v>3</v>
      </c>
      <c r="AV98" s="158" t="s">
        <v>3</v>
      </c>
      <c r="AW98" s="79" t="s">
        <v>3</v>
      </c>
      <c r="AX98" s="79" t="s">
        <v>3</v>
      </c>
      <c r="AY98" s="153" t="s">
        <v>3</v>
      </c>
      <c r="AZ98" s="231"/>
      <c r="BA98" s="437" t="str">
        <f>IF($F$12="","",IF($AZ98="","",HLOOKUP($F$12,別紙mast!$D$4:$K$7,3,FALSE)))</f>
        <v/>
      </c>
      <c r="BB98" s="232" t="str">
        <f t="shared" si="109"/>
        <v/>
      </c>
      <c r="BC98" s="232" t="str">
        <f>IF($F$12="","",IF($AZ98="","",HLOOKUP($F$12,別紙mast!$D$9:$K$11,3,FALSE)))</f>
        <v/>
      </c>
      <c r="BD98" s="171" t="str">
        <f t="shared" si="110"/>
        <v/>
      </c>
      <c r="BE98" s="239"/>
      <c r="BF98" s="902" t="str">
        <f>IF($F$12="","",IF($BE98="","",HLOOKUP($F$12,別紙mast!$D$4:$K$7,4,FALSE)))</f>
        <v/>
      </c>
      <c r="BG98" s="903"/>
      <c r="BH98" s="233" t="str">
        <f t="shared" si="111"/>
        <v/>
      </c>
      <c r="BI98" s="235"/>
      <c r="BJ98" s="236"/>
      <c r="BK98" s="236"/>
      <c r="BL98" s="237"/>
      <c r="BM98" s="238"/>
      <c r="BN98" s="453"/>
      <c r="BO98" s="442" t="str">
        <f t="shared" si="112"/>
        <v/>
      </c>
      <c r="BP98" s="433" t="str">
        <f t="shared" si="90"/>
        <v/>
      </c>
      <c r="BQ98" s="445" t="str">
        <f t="shared" si="113"/>
        <v/>
      </c>
      <c r="BR98" s="433" t="str">
        <f t="shared" si="91"/>
        <v/>
      </c>
      <c r="BS98" s="444" t="str">
        <f t="shared" si="92"/>
        <v/>
      </c>
      <c r="BT98" s="432" t="str">
        <f t="shared" si="114"/>
        <v/>
      </c>
      <c r="BU98" s="441" t="str">
        <f t="shared" si="115"/>
        <v/>
      </c>
      <c r="BV98" s="457" t="str">
        <f t="shared" si="116"/>
        <v/>
      </c>
      <c r="BW98" s="215"/>
      <c r="BX98" s="222" t="str">
        <f t="shared" si="93"/>
        <v/>
      </c>
      <c r="BY98" s="222" t="str">
        <f t="shared" si="94"/>
        <v/>
      </c>
      <c r="BZ98" s="222" t="str">
        <f t="shared" si="95"/>
        <v/>
      </c>
      <c r="CA98" s="222" t="str">
        <f t="shared" si="96"/>
        <v/>
      </c>
      <c r="CB98" s="222" t="s">
        <v>468</v>
      </c>
      <c r="CC98" s="115"/>
      <c r="CD98" s="193" t="str">
        <f t="shared" si="97"/>
        <v/>
      </c>
      <c r="CE98" s="192" t="str">
        <f t="shared" si="98"/>
        <v/>
      </c>
      <c r="CF98" s="192" t="str">
        <f t="shared" si="99"/>
        <v/>
      </c>
      <c r="CG98" s="448" t="str">
        <f t="shared" si="100"/>
        <v/>
      </c>
      <c r="CH98" s="192" t="str">
        <f t="shared" si="101"/>
        <v/>
      </c>
      <c r="CI98" s="448" t="str">
        <f t="shared" si="102"/>
        <v/>
      </c>
      <c r="CJ98" s="446" t="str">
        <f t="shared" si="103"/>
        <v/>
      </c>
      <c r="CK98" s="386" t="str">
        <f t="shared" si="104"/>
        <v/>
      </c>
      <c r="CL98" s="387" t="str">
        <f t="shared" si="105"/>
        <v/>
      </c>
      <c r="CM98" s="387" t="str">
        <f t="shared" si="106"/>
        <v/>
      </c>
      <c r="CN98" s="430" t="str">
        <f t="shared" si="117"/>
        <v/>
      </c>
      <c r="CO98" s="229" t="str">
        <f t="shared" si="107"/>
        <v/>
      </c>
      <c r="CP98" s="229" t="str">
        <f t="shared" si="118"/>
        <v/>
      </c>
      <c r="CQ98" s="230" t="str">
        <f t="shared" si="108"/>
        <v/>
      </c>
      <c r="CR98" s="229" t="str">
        <f t="shared" si="119"/>
        <v/>
      </c>
      <c r="CS98" s="230" t="str">
        <f t="shared" si="120"/>
        <v/>
      </c>
      <c r="CT98" s="428" t="str">
        <f t="shared" si="121"/>
        <v/>
      </c>
      <c r="CU98" s="115"/>
      <c r="CV98" s="115"/>
      <c r="CW98" s="115"/>
      <c r="CX98" s="115"/>
      <c r="CY98" s="115"/>
      <c r="CZ98" s="115"/>
      <c r="DA98" s="115"/>
      <c r="DB98" s="115"/>
      <c r="DC98" s="115"/>
      <c r="DD98" s="115"/>
      <c r="DE98" s="115"/>
      <c r="DF98" s="115"/>
      <c r="DG98" s="125"/>
    </row>
    <row r="99" spans="2:111" ht="17.100000000000001" customHeight="1">
      <c r="B99" s="434">
        <v>69</v>
      </c>
      <c r="C99" s="904"/>
      <c r="D99" s="905"/>
      <c r="E99" s="905"/>
      <c r="F99" s="906"/>
      <c r="G99" s="907"/>
      <c r="H99" s="908"/>
      <c r="I99" s="909"/>
      <c r="J99" s="910"/>
      <c r="K99" s="911"/>
      <c r="L99" s="912"/>
      <c r="M99" s="912"/>
      <c r="N99" s="913"/>
      <c r="O99" s="14" t="s">
        <v>3</v>
      </c>
      <c r="P99" s="144" t="s">
        <v>3</v>
      </c>
      <c r="Q99" s="144" t="s">
        <v>3</v>
      </c>
      <c r="R99" s="79" t="s">
        <v>3</v>
      </c>
      <c r="S99" s="914"/>
      <c r="T99" s="915"/>
      <c r="U99" s="916"/>
      <c r="V99" s="14" t="s">
        <v>3</v>
      </c>
      <c r="W99" s="144" t="s">
        <v>3</v>
      </c>
      <c r="X99" s="144" t="s">
        <v>3</v>
      </c>
      <c r="Y99" s="79" t="s">
        <v>3</v>
      </c>
      <c r="Z99" s="914"/>
      <c r="AA99" s="915"/>
      <c r="AB99" s="916"/>
      <c r="AC99" s="14" t="s">
        <v>3</v>
      </c>
      <c r="AD99" s="16" t="s">
        <v>3</v>
      </c>
      <c r="AE99" s="16" t="s">
        <v>3</v>
      </c>
      <c r="AF99" s="16" t="s">
        <v>3</v>
      </c>
      <c r="AG99" s="16" t="s">
        <v>3</v>
      </c>
      <c r="AH99" s="79" t="s">
        <v>3</v>
      </c>
      <c r="AI99" s="167"/>
      <c r="AJ99" s="79" t="s">
        <v>3</v>
      </c>
      <c r="AK99" s="169"/>
      <c r="AL99" s="14" t="s">
        <v>3</v>
      </c>
      <c r="AM99" s="79" t="s">
        <v>3</v>
      </c>
      <c r="AN99" s="917"/>
      <c r="AO99" s="918"/>
      <c r="AP99" s="918"/>
      <c r="AQ99" s="919"/>
      <c r="AR99" s="456" t="str">
        <f t="shared" si="122"/>
        <v/>
      </c>
      <c r="AS99" s="14" t="s">
        <v>3</v>
      </c>
      <c r="AT99" s="16" t="s">
        <v>3</v>
      </c>
      <c r="AU99" s="153" t="s">
        <v>3</v>
      </c>
      <c r="AV99" s="158" t="s">
        <v>3</v>
      </c>
      <c r="AW99" s="79" t="s">
        <v>3</v>
      </c>
      <c r="AX99" s="79" t="s">
        <v>3</v>
      </c>
      <c r="AY99" s="153" t="s">
        <v>3</v>
      </c>
      <c r="AZ99" s="231"/>
      <c r="BA99" s="437" t="str">
        <f>IF($F$12="","",IF($AZ99="","",HLOOKUP($F$12,別紙mast!$D$4:$K$7,3,FALSE)))</f>
        <v/>
      </c>
      <c r="BB99" s="232" t="str">
        <f t="shared" si="109"/>
        <v/>
      </c>
      <c r="BC99" s="232" t="str">
        <f>IF($F$12="","",IF($AZ99="","",HLOOKUP($F$12,別紙mast!$D$9:$K$11,3,FALSE)))</f>
        <v/>
      </c>
      <c r="BD99" s="171" t="str">
        <f t="shared" si="110"/>
        <v/>
      </c>
      <c r="BE99" s="239"/>
      <c r="BF99" s="902" t="str">
        <f>IF($F$12="","",IF($BE99="","",HLOOKUP($F$12,別紙mast!$D$4:$K$7,4,FALSE)))</f>
        <v/>
      </c>
      <c r="BG99" s="903"/>
      <c r="BH99" s="233" t="str">
        <f t="shared" si="111"/>
        <v/>
      </c>
      <c r="BI99" s="235"/>
      <c r="BJ99" s="236"/>
      <c r="BK99" s="236"/>
      <c r="BL99" s="237"/>
      <c r="BM99" s="238"/>
      <c r="BN99" s="453"/>
      <c r="BO99" s="442" t="str">
        <f t="shared" si="112"/>
        <v/>
      </c>
      <c r="BP99" s="433" t="str">
        <f t="shared" si="90"/>
        <v/>
      </c>
      <c r="BQ99" s="445" t="str">
        <f t="shared" si="113"/>
        <v/>
      </c>
      <c r="BR99" s="433" t="str">
        <f t="shared" si="91"/>
        <v/>
      </c>
      <c r="BS99" s="444" t="str">
        <f t="shared" si="92"/>
        <v/>
      </c>
      <c r="BT99" s="432" t="str">
        <f t="shared" si="114"/>
        <v/>
      </c>
      <c r="BU99" s="441" t="str">
        <f t="shared" si="115"/>
        <v/>
      </c>
      <c r="BV99" s="457" t="str">
        <f t="shared" si="116"/>
        <v/>
      </c>
      <c r="BW99" s="215"/>
      <c r="BX99" s="222" t="str">
        <f t="shared" si="93"/>
        <v/>
      </c>
      <c r="BY99" s="222" t="str">
        <f t="shared" si="94"/>
        <v/>
      </c>
      <c r="BZ99" s="222" t="str">
        <f t="shared" si="95"/>
        <v/>
      </c>
      <c r="CA99" s="222" t="str">
        <f t="shared" si="96"/>
        <v/>
      </c>
      <c r="CB99" s="222" t="s">
        <v>468</v>
      </c>
      <c r="CC99" s="115"/>
      <c r="CD99" s="193" t="str">
        <f t="shared" si="97"/>
        <v/>
      </c>
      <c r="CE99" s="192" t="str">
        <f t="shared" si="98"/>
        <v/>
      </c>
      <c r="CF99" s="192" t="str">
        <f t="shared" si="99"/>
        <v/>
      </c>
      <c r="CG99" s="448" t="str">
        <f t="shared" si="100"/>
        <v/>
      </c>
      <c r="CH99" s="192" t="str">
        <f t="shared" si="101"/>
        <v/>
      </c>
      <c r="CI99" s="448" t="str">
        <f t="shared" si="102"/>
        <v/>
      </c>
      <c r="CJ99" s="446" t="str">
        <f t="shared" si="103"/>
        <v/>
      </c>
      <c r="CK99" s="386" t="str">
        <f t="shared" si="104"/>
        <v/>
      </c>
      <c r="CL99" s="387" t="str">
        <f t="shared" si="105"/>
        <v/>
      </c>
      <c r="CM99" s="387" t="str">
        <f t="shared" si="106"/>
        <v/>
      </c>
      <c r="CN99" s="430" t="str">
        <f t="shared" si="117"/>
        <v/>
      </c>
      <c r="CO99" s="229" t="str">
        <f t="shared" si="107"/>
        <v/>
      </c>
      <c r="CP99" s="229" t="str">
        <f t="shared" si="118"/>
        <v/>
      </c>
      <c r="CQ99" s="230" t="str">
        <f t="shared" si="108"/>
        <v/>
      </c>
      <c r="CR99" s="229" t="str">
        <f t="shared" si="119"/>
        <v/>
      </c>
      <c r="CS99" s="230" t="str">
        <f t="shared" si="120"/>
        <v/>
      </c>
      <c r="CT99" s="428" t="str">
        <f t="shared" si="121"/>
        <v/>
      </c>
      <c r="CU99" s="115"/>
      <c r="CV99" s="115"/>
      <c r="CW99" s="115"/>
      <c r="CX99" s="115"/>
      <c r="CY99" s="115"/>
      <c r="CZ99" s="115"/>
      <c r="DA99" s="115"/>
      <c r="DB99" s="115"/>
      <c r="DC99" s="115"/>
      <c r="DD99" s="115"/>
      <c r="DE99" s="115"/>
      <c r="DF99" s="115"/>
      <c r="DG99" s="125"/>
    </row>
    <row r="100" spans="2:111" ht="17.100000000000001" customHeight="1">
      <c r="B100" s="434">
        <v>70</v>
      </c>
      <c r="C100" s="904"/>
      <c r="D100" s="905"/>
      <c r="E100" s="905"/>
      <c r="F100" s="906"/>
      <c r="G100" s="907"/>
      <c r="H100" s="908"/>
      <c r="I100" s="909"/>
      <c r="J100" s="910"/>
      <c r="K100" s="911"/>
      <c r="L100" s="912"/>
      <c r="M100" s="912"/>
      <c r="N100" s="913"/>
      <c r="O100" s="14" t="s">
        <v>3</v>
      </c>
      <c r="P100" s="144" t="s">
        <v>3</v>
      </c>
      <c r="Q100" s="144" t="s">
        <v>3</v>
      </c>
      <c r="R100" s="79" t="s">
        <v>3</v>
      </c>
      <c r="S100" s="914"/>
      <c r="T100" s="915"/>
      <c r="U100" s="916"/>
      <c r="V100" s="14" t="s">
        <v>3</v>
      </c>
      <c r="W100" s="144" t="s">
        <v>3</v>
      </c>
      <c r="X100" s="144" t="s">
        <v>3</v>
      </c>
      <c r="Y100" s="79" t="s">
        <v>3</v>
      </c>
      <c r="Z100" s="914"/>
      <c r="AA100" s="915"/>
      <c r="AB100" s="916"/>
      <c r="AC100" s="14" t="s">
        <v>3</v>
      </c>
      <c r="AD100" s="16" t="s">
        <v>3</v>
      </c>
      <c r="AE100" s="16" t="s">
        <v>3</v>
      </c>
      <c r="AF100" s="16" t="s">
        <v>3</v>
      </c>
      <c r="AG100" s="16" t="s">
        <v>3</v>
      </c>
      <c r="AH100" s="79" t="s">
        <v>3</v>
      </c>
      <c r="AI100" s="167"/>
      <c r="AJ100" s="79" t="s">
        <v>3</v>
      </c>
      <c r="AK100" s="169"/>
      <c r="AL100" s="14" t="s">
        <v>3</v>
      </c>
      <c r="AM100" s="79" t="s">
        <v>3</v>
      </c>
      <c r="AN100" s="917"/>
      <c r="AO100" s="918"/>
      <c r="AP100" s="918"/>
      <c r="AQ100" s="919"/>
      <c r="AR100" s="456" t="str">
        <f t="shared" si="122"/>
        <v/>
      </c>
      <c r="AS100" s="14" t="s">
        <v>3</v>
      </c>
      <c r="AT100" s="16" t="s">
        <v>3</v>
      </c>
      <c r="AU100" s="153" t="s">
        <v>3</v>
      </c>
      <c r="AV100" s="158" t="s">
        <v>3</v>
      </c>
      <c r="AW100" s="79" t="s">
        <v>3</v>
      </c>
      <c r="AX100" s="79" t="s">
        <v>3</v>
      </c>
      <c r="AY100" s="153" t="s">
        <v>3</v>
      </c>
      <c r="AZ100" s="231"/>
      <c r="BA100" s="437" t="str">
        <f>IF($F$12="","",IF($AZ100="","",HLOOKUP($F$12,別紙mast!$D$4:$K$7,3,FALSE)))</f>
        <v/>
      </c>
      <c r="BB100" s="232" t="str">
        <f t="shared" si="109"/>
        <v/>
      </c>
      <c r="BC100" s="232" t="str">
        <f>IF($F$12="","",IF($AZ100="","",HLOOKUP($F$12,別紙mast!$D$9:$K$11,3,FALSE)))</f>
        <v/>
      </c>
      <c r="BD100" s="171" t="str">
        <f t="shared" si="110"/>
        <v/>
      </c>
      <c r="BE100" s="239"/>
      <c r="BF100" s="902" t="str">
        <f>IF($F$12="","",IF($BE100="","",HLOOKUP($F$12,別紙mast!$D$4:$K$7,4,FALSE)))</f>
        <v/>
      </c>
      <c r="BG100" s="903"/>
      <c r="BH100" s="233" t="str">
        <f t="shared" si="111"/>
        <v/>
      </c>
      <c r="BI100" s="235"/>
      <c r="BJ100" s="236"/>
      <c r="BK100" s="236"/>
      <c r="BL100" s="237"/>
      <c r="BM100" s="238"/>
      <c r="BN100" s="453"/>
      <c r="BO100" s="442" t="str">
        <f t="shared" si="112"/>
        <v/>
      </c>
      <c r="BP100" s="433" t="str">
        <f t="shared" si="90"/>
        <v/>
      </c>
      <c r="BQ100" s="445" t="str">
        <f t="shared" si="113"/>
        <v/>
      </c>
      <c r="BR100" s="433" t="str">
        <f t="shared" si="91"/>
        <v/>
      </c>
      <c r="BS100" s="444" t="str">
        <f t="shared" si="92"/>
        <v/>
      </c>
      <c r="BT100" s="432" t="str">
        <f t="shared" si="114"/>
        <v/>
      </c>
      <c r="BU100" s="441" t="str">
        <f t="shared" si="115"/>
        <v/>
      </c>
      <c r="BV100" s="457" t="str">
        <f t="shared" si="116"/>
        <v/>
      </c>
      <c r="BW100" s="215"/>
      <c r="BX100" s="222" t="str">
        <f t="shared" si="93"/>
        <v/>
      </c>
      <c r="BY100" s="222" t="str">
        <f t="shared" si="94"/>
        <v/>
      </c>
      <c r="BZ100" s="222" t="str">
        <f t="shared" si="95"/>
        <v/>
      </c>
      <c r="CA100" s="222" t="str">
        <f t="shared" si="96"/>
        <v/>
      </c>
      <c r="CB100" s="222" t="s">
        <v>468</v>
      </c>
      <c r="CC100" s="115"/>
      <c r="CD100" s="193" t="str">
        <f t="shared" si="97"/>
        <v/>
      </c>
      <c r="CE100" s="192" t="str">
        <f t="shared" si="98"/>
        <v/>
      </c>
      <c r="CF100" s="192" t="str">
        <f t="shared" si="99"/>
        <v/>
      </c>
      <c r="CG100" s="448" t="str">
        <f t="shared" si="100"/>
        <v/>
      </c>
      <c r="CH100" s="192" t="str">
        <f t="shared" si="101"/>
        <v/>
      </c>
      <c r="CI100" s="448" t="str">
        <f t="shared" si="102"/>
        <v/>
      </c>
      <c r="CJ100" s="446" t="str">
        <f t="shared" si="103"/>
        <v/>
      </c>
      <c r="CK100" s="386" t="str">
        <f t="shared" si="104"/>
        <v/>
      </c>
      <c r="CL100" s="387" t="str">
        <f t="shared" si="105"/>
        <v/>
      </c>
      <c r="CM100" s="387" t="str">
        <f t="shared" si="106"/>
        <v/>
      </c>
      <c r="CN100" s="430" t="str">
        <f t="shared" si="117"/>
        <v/>
      </c>
      <c r="CO100" s="229" t="str">
        <f t="shared" si="107"/>
        <v/>
      </c>
      <c r="CP100" s="229" t="str">
        <f t="shared" si="118"/>
        <v/>
      </c>
      <c r="CQ100" s="230" t="str">
        <f t="shared" si="108"/>
        <v/>
      </c>
      <c r="CR100" s="229" t="str">
        <f t="shared" si="119"/>
        <v/>
      </c>
      <c r="CS100" s="230" t="str">
        <f t="shared" si="120"/>
        <v/>
      </c>
      <c r="CT100" s="428" t="str">
        <f t="shared" si="121"/>
        <v/>
      </c>
      <c r="CU100" s="115"/>
      <c r="CV100" s="115"/>
      <c r="CW100" s="115"/>
      <c r="CX100" s="115"/>
      <c r="CY100" s="115"/>
      <c r="CZ100" s="115"/>
      <c r="DA100" s="115"/>
      <c r="DB100" s="115"/>
      <c r="DC100" s="115"/>
      <c r="DD100" s="115"/>
      <c r="DE100" s="115"/>
      <c r="DF100" s="115"/>
      <c r="DG100" s="125"/>
    </row>
    <row r="101" spans="2:111" ht="17.100000000000001" customHeight="1">
      <c r="B101" s="434">
        <v>71</v>
      </c>
      <c r="C101" s="904"/>
      <c r="D101" s="905"/>
      <c r="E101" s="905"/>
      <c r="F101" s="906"/>
      <c r="G101" s="907"/>
      <c r="H101" s="908"/>
      <c r="I101" s="909"/>
      <c r="J101" s="910"/>
      <c r="K101" s="911"/>
      <c r="L101" s="912"/>
      <c r="M101" s="912"/>
      <c r="N101" s="913"/>
      <c r="O101" s="14" t="s">
        <v>3</v>
      </c>
      <c r="P101" s="144" t="s">
        <v>3</v>
      </c>
      <c r="Q101" s="144" t="s">
        <v>3</v>
      </c>
      <c r="R101" s="79" t="s">
        <v>3</v>
      </c>
      <c r="S101" s="914"/>
      <c r="T101" s="915"/>
      <c r="U101" s="916"/>
      <c r="V101" s="14" t="s">
        <v>3</v>
      </c>
      <c r="W101" s="144" t="s">
        <v>3</v>
      </c>
      <c r="X101" s="144" t="s">
        <v>3</v>
      </c>
      <c r="Y101" s="79" t="s">
        <v>3</v>
      </c>
      <c r="Z101" s="914"/>
      <c r="AA101" s="915"/>
      <c r="AB101" s="916"/>
      <c r="AC101" s="14" t="s">
        <v>3</v>
      </c>
      <c r="AD101" s="16" t="s">
        <v>3</v>
      </c>
      <c r="AE101" s="16" t="s">
        <v>3</v>
      </c>
      <c r="AF101" s="16" t="s">
        <v>3</v>
      </c>
      <c r="AG101" s="16" t="s">
        <v>3</v>
      </c>
      <c r="AH101" s="79" t="s">
        <v>3</v>
      </c>
      <c r="AI101" s="167"/>
      <c r="AJ101" s="79" t="s">
        <v>3</v>
      </c>
      <c r="AK101" s="169"/>
      <c r="AL101" s="14" t="s">
        <v>3</v>
      </c>
      <c r="AM101" s="79" t="s">
        <v>3</v>
      </c>
      <c r="AN101" s="917"/>
      <c r="AO101" s="918"/>
      <c r="AP101" s="918"/>
      <c r="AQ101" s="919"/>
      <c r="AR101" s="456" t="str">
        <f t="shared" si="122"/>
        <v/>
      </c>
      <c r="AS101" s="14" t="s">
        <v>3</v>
      </c>
      <c r="AT101" s="16" t="s">
        <v>3</v>
      </c>
      <c r="AU101" s="153" t="s">
        <v>3</v>
      </c>
      <c r="AV101" s="158" t="s">
        <v>3</v>
      </c>
      <c r="AW101" s="79" t="s">
        <v>3</v>
      </c>
      <c r="AX101" s="79" t="s">
        <v>3</v>
      </c>
      <c r="AY101" s="153" t="s">
        <v>3</v>
      </c>
      <c r="AZ101" s="231"/>
      <c r="BA101" s="437" t="str">
        <f>IF($F$12="","",IF($AZ101="","",HLOOKUP($F$12,別紙mast!$D$4:$K$7,3,FALSE)))</f>
        <v/>
      </c>
      <c r="BB101" s="232" t="str">
        <f t="shared" si="109"/>
        <v/>
      </c>
      <c r="BC101" s="232" t="str">
        <f>IF($F$12="","",IF($AZ101="","",HLOOKUP($F$12,別紙mast!$D$9:$K$11,3,FALSE)))</f>
        <v/>
      </c>
      <c r="BD101" s="171" t="str">
        <f t="shared" si="110"/>
        <v/>
      </c>
      <c r="BE101" s="239"/>
      <c r="BF101" s="902" t="str">
        <f>IF($F$12="","",IF($BE101="","",HLOOKUP($F$12,別紙mast!$D$4:$K$7,4,FALSE)))</f>
        <v/>
      </c>
      <c r="BG101" s="903"/>
      <c r="BH101" s="233" t="str">
        <f t="shared" si="111"/>
        <v/>
      </c>
      <c r="BI101" s="235"/>
      <c r="BJ101" s="236"/>
      <c r="BK101" s="236"/>
      <c r="BL101" s="237"/>
      <c r="BM101" s="238"/>
      <c r="BN101" s="453"/>
      <c r="BO101" s="442" t="str">
        <f t="shared" si="112"/>
        <v/>
      </c>
      <c r="BP101" s="433" t="str">
        <f t="shared" si="90"/>
        <v/>
      </c>
      <c r="BQ101" s="445" t="str">
        <f t="shared" si="113"/>
        <v/>
      </c>
      <c r="BR101" s="433" t="str">
        <f t="shared" si="91"/>
        <v/>
      </c>
      <c r="BS101" s="444" t="str">
        <f t="shared" si="92"/>
        <v/>
      </c>
      <c r="BT101" s="432" t="str">
        <f t="shared" si="114"/>
        <v/>
      </c>
      <c r="BU101" s="441" t="str">
        <f t="shared" si="115"/>
        <v/>
      </c>
      <c r="BV101" s="457" t="str">
        <f t="shared" si="116"/>
        <v/>
      </c>
      <c r="BW101" s="215"/>
      <c r="BX101" s="222" t="str">
        <f t="shared" si="93"/>
        <v/>
      </c>
      <c r="BY101" s="222" t="str">
        <f t="shared" si="94"/>
        <v/>
      </c>
      <c r="BZ101" s="222" t="str">
        <f t="shared" si="95"/>
        <v/>
      </c>
      <c r="CA101" s="222" t="str">
        <f t="shared" si="96"/>
        <v/>
      </c>
      <c r="CB101" s="222" t="s">
        <v>468</v>
      </c>
      <c r="CC101" s="115"/>
      <c r="CD101" s="193" t="str">
        <f t="shared" si="97"/>
        <v/>
      </c>
      <c r="CE101" s="192" t="str">
        <f t="shared" si="98"/>
        <v/>
      </c>
      <c r="CF101" s="192" t="str">
        <f t="shared" si="99"/>
        <v/>
      </c>
      <c r="CG101" s="448" t="str">
        <f t="shared" si="100"/>
        <v/>
      </c>
      <c r="CH101" s="192" t="str">
        <f t="shared" si="101"/>
        <v/>
      </c>
      <c r="CI101" s="448" t="str">
        <f t="shared" si="102"/>
        <v/>
      </c>
      <c r="CJ101" s="446" t="str">
        <f t="shared" si="103"/>
        <v/>
      </c>
      <c r="CK101" s="386" t="str">
        <f t="shared" si="104"/>
        <v/>
      </c>
      <c r="CL101" s="387" t="str">
        <f t="shared" si="105"/>
        <v/>
      </c>
      <c r="CM101" s="387" t="str">
        <f t="shared" si="106"/>
        <v/>
      </c>
      <c r="CN101" s="430" t="str">
        <f t="shared" si="117"/>
        <v/>
      </c>
      <c r="CO101" s="229" t="str">
        <f t="shared" si="107"/>
        <v/>
      </c>
      <c r="CP101" s="229" t="str">
        <f t="shared" si="118"/>
        <v/>
      </c>
      <c r="CQ101" s="230" t="str">
        <f t="shared" si="108"/>
        <v/>
      </c>
      <c r="CR101" s="229" t="str">
        <f t="shared" si="119"/>
        <v/>
      </c>
      <c r="CS101" s="230" t="str">
        <f t="shared" si="120"/>
        <v/>
      </c>
      <c r="CT101" s="428" t="str">
        <f t="shared" si="121"/>
        <v/>
      </c>
      <c r="CU101" s="115"/>
      <c r="CV101" s="115"/>
      <c r="CW101" s="115"/>
      <c r="CX101" s="115"/>
      <c r="CY101" s="115"/>
      <c r="CZ101" s="115"/>
      <c r="DA101" s="115"/>
      <c r="DB101" s="115"/>
      <c r="DC101" s="115"/>
      <c r="DD101" s="115"/>
      <c r="DE101" s="115"/>
      <c r="DF101" s="115"/>
      <c r="DG101" s="125"/>
    </row>
    <row r="102" spans="2:111" ht="17.100000000000001" customHeight="1">
      <c r="B102" s="434">
        <v>72</v>
      </c>
      <c r="C102" s="904"/>
      <c r="D102" s="905"/>
      <c r="E102" s="905"/>
      <c r="F102" s="906"/>
      <c r="G102" s="907"/>
      <c r="H102" s="908"/>
      <c r="I102" s="909"/>
      <c r="J102" s="910"/>
      <c r="K102" s="911"/>
      <c r="L102" s="912"/>
      <c r="M102" s="912"/>
      <c r="N102" s="913"/>
      <c r="O102" s="14" t="s">
        <v>3</v>
      </c>
      <c r="P102" s="144" t="s">
        <v>3</v>
      </c>
      <c r="Q102" s="144" t="s">
        <v>3</v>
      </c>
      <c r="R102" s="79" t="s">
        <v>3</v>
      </c>
      <c r="S102" s="914"/>
      <c r="T102" s="915"/>
      <c r="U102" s="916"/>
      <c r="V102" s="14" t="s">
        <v>3</v>
      </c>
      <c r="W102" s="144" t="s">
        <v>3</v>
      </c>
      <c r="X102" s="144" t="s">
        <v>3</v>
      </c>
      <c r="Y102" s="79" t="s">
        <v>3</v>
      </c>
      <c r="Z102" s="914"/>
      <c r="AA102" s="915"/>
      <c r="AB102" s="916"/>
      <c r="AC102" s="14" t="s">
        <v>3</v>
      </c>
      <c r="AD102" s="16" t="s">
        <v>3</v>
      </c>
      <c r="AE102" s="16" t="s">
        <v>3</v>
      </c>
      <c r="AF102" s="16" t="s">
        <v>3</v>
      </c>
      <c r="AG102" s="16" t="s">
        <v>3</v>
      </c>
      <c r="AH102" s="79" t="s">
        <v>3</v>
      </c>
      <c r="AI102" s="167"/>
      <c r="AJ102" s="79" t="s">
        <v>3</v>
      </c>
      <c r="AK102" s="169"/>
      <c r="AL102" s="14" t="s">
        <v>3</v>
      </c>
      <c r="AM102" s="79" t="s">
        <v>3</v>
      </c>
      <c r="AN102" s="917"/>
      <c r="AO102" s="918"/>
      <c r="AP102" s="918"/>
      <c r="AQ102" s="919"/>
      <c r="AR102" s="456" t="str">
        <f t="shared" si="122"/>
        <v/>
      </c>
      <c r="AS102" s="14" t="s">
        <v>3</v>
      </c>
      <c r="AT102" s="16" t="s">
        <v>3</v>
      </c>
      <c r="AU102" s="153" t="s">
        <v>3</v>
      </c>
      <c r="AV102" s="158" t="s">
        <v>3</v>
      </c>
      <c r="AW102" s="79" t="s">
        <v>3</v>
      </c>
      <c r="AX102" s="79" t="s">
        <v>3</v>
      </c>
      <c r="AY102" s="153" t="s">
        <v>3</v>
      </c>
      <c r="AZ102" s="231"/>
      <c r="BA102" s="437" t="str">
        <f>IF($F$12="","",IF($AZ102="","",HLOOKUP($F$12,別紙mast!$D$4:$K$7,3,FALSE)))</f>
        <v/>
      </c>
      <c r="BB102" s="232" t="str">
        <f t="shared" si="109"/>
        <v/>
      </c>
      <c r="BC102" s="232" t="str">
        <f>IF($F$12="","",IF($AZ102="","",HLOOKUP($F$12,別紙mast!$D$9:$K$11,3,FALSE)))</f>
        <v/>
      </c>
      <c r="BD102" s="171" t="str">
        <f t="shared" si="110"/>
        <v/>
      </c>
      <c r="BE102" s="239"/>
      <c r="BF102" s="902" t="str">
        <f>IF($F$12="","",IF($BE102="","",HLOOKUP($F$12,別紙mast!$D$4:$K$7,4,FALSE)))</f>
        <v/>
      </c>
      <c r="BG102" s="903"/>
      <c r="BH102" s="233" t="str">
        <f t="shared" si="111"/>
        <v/>
      </c>
      <c r="BI102" s="235"/>
      <c r="BJ102" s="236"/>
      <c r="BK102" s="236"/>
      <c r="BL102" s="237"/>
      <c r="BM102" s="238"/>
      <c r="BN102" s="453"/>
      <c r="BO102" s="442" t="str">
        <f t="shared" si="112"/>
        <v/>
      </c>
      <c r="BP102" s="433" t="str">
        <f t="shared" si="90"/>
        <v/>
      </c>
      <c r="BQ102" s="445" t="str">
        <f t="shared" si="113"/>
        <v/>
      </c>
      <c r="BR102" s="433" t="str">
        <f t="shared" si="91"/>
        <v/>
      </c>
      <c r="BS102" s="444" t="str">
        <f t="shared" si="92"/>
        <v/>
      </c>
      <c r="BT102" s="432" t="str">
        <f t="shared" si="114"/>
        <v/>
      </c>
      <c r="BU102" s="441" t="str">
        <f t="shared" si="115"/>
        <v/>
      </c>
      <c r="BV102" s="457" t="str">
        <f t="shared" si="116"/>
        <v/>
      </c>
      <c r="BW102" s="215"/>
      <c r="BX102" s="222" t="str">
        <f t="shared" si="93"/>
        <v/>
      </c>
      <c r="BY102" s="222" t="str">
        <f t="shared" si="94"/>
        <v/>
      </c>
      <c r="BZ102" s="222" t="str">
        <f t="shared" si="95"/>
        <v/>
      </c>
      <c r="CA102" s="222" t="str">
        <f t="shared" si="96"/>
        <v/>
      </c>
      <c r="CB102" s="222" t="s">
        <v>468</v>
      </c>
      <c r="CC102" s="115"/>
      <c r="CD102" s="193" t="str">
        <f t="shared" si="97"/>
        <v/>
      </c>
      <c r="CE102" s="192" t="str">
        <f t="shared" si="98"/>
        <v/>
      </c>
      <c r="CF102" s="192" t="str">
        <f t="shared" si="99"/>
        <v/>
      </c>
      <c r="CG102" s="448" t="str">
        <f t="shared" si="100"/>
        <v/>
      </c>
      <c r="CH102" s="192" t="str">
        <f t="shared" si="101"/>
        <v/>
      </c>
      <c r="CI102" s="448" t="str">
        <f t="shared" si="102"/>
        <v/>
      </c>
      <c r="CJ102" s="446" t="str">
        <f t="shared" si="103"/>
        <v/>
      </c>
      <c r="CK102" s="386" t="str">
        <f t="shared" si="104"/>
        <v/>
      </c>
      <c r="CL102" s="387" t="str">
        <f t="shared" si="105"/>
        <v/>
      </c>
      <c r="CM102" s="387" t="str">
        <f t="shared" si="106"/>
        <v/>
      </c>
      <c r="CN102" s="430" t="str">
        <f t="shared" si="117"/>
        <v/>
      </c>
      <c r="CO102" s="229" t="str">
        <f t="shared" si="107"/>
        <v/>
      </c>
      <c r="CP102" s="229" t="str">
        <f t="shared" si="118"/>
        <v/>
      </c>
      <c r="CQ102" s="230" t="str">
        <f t="shared" si="108"/>
        <v/>
      </c>
      <c r="CR102" s="229" t="str">
        <f t="shared" si="119"/>
        <v/>
      </c>
      <c r="CS102" s="230" t="str">
        <f t="shared" si="120"/>
        <v/>
      </c>
      <c r="CT102" s="428" t="str">
        <f t="shared" si="121"/>
        <v/>
      </c>
      <c r="CU102" s="115"/>
      <c r="CV102" s="115"/>
      <c r="CW102" s="115"/>
      <c r="CX102" s="115"/>
      <c r="CY102" s="115"/>
      <c r="CZ102" s="115"/>
      <c r="DA102" s="115"/>
      <c r="DB102" s="115"/>
      <c r="DC102" s="115"/>
      <c r="DD102" s="115"/>
      <c r="DE102" s="115"/>
      <c r="DF102" s="115"/>
      <c r="DG102" s="125"/>
    </row>
    <row r="103" spans="2:111" ht="17.100000000000001" customHeight="1">
      <c r="B103" s="434">
        <v>73</v>
      </c>
      <c r="C103" s="904"/>
      <c r="D103" s="905"/>
      <c r="E103" s="905"/>
      <c r="F103" s="906"/>
      <c r="G103" s="907"/>
      <c r="H103" s="908"/>
      <c r="I103" s="909"/>
      <c r="J103" s="910"/>
      <c r="K103" s="911"/>
      <c r="L103" s="912"/>
      <c r="M103" s="912"/>
      <c r="N103" s="913"/>
      <c r="O103" s="14" t="s">
        <v>3</v>
      </c>
      <c r="P103" s="144" t="s">
        <v>3</v>
      </c>
      <c r="Q103" s="144" t="s">
        <v>3</v>
      </c>
      <c r="R103" s="79" t="s">
        <v>3</v>
      </c>
      <c r="S103" s="914"/>
      <c r="T103" s="915"/>
      <c r="U103" s="916"/>
      <c r="V103" s="14" t="s">
        <v>3</v>
      </c>
      <c r="W103" s="144" t="s">
        <v>3</v>
      </c>
      <c r="X103" s="144" t="s">
        <v>3</v>
      </c>
      <c r="Y103" s="79" t="s">
        <v>3</v>
      </c>
      <c r="Z103" s="914"/>
      <c r="AA103" s="915"/>
      <c r="AB103" s="916"/>
      <c r="AC103" s="14" t="s">
        <v>3</v>
      </c>
      <c r="AD103" s="16" t="s">
        <v>3</v>
      </c>
      <c r="AE103" s="16" t="s">
        <v>3</v>
      </c>
      <c r="AF103" s="16" t="s">
        <v>3</v>
      </c>
      <c r="AG103" s="16" t="s">
        <v>3</v>
      </c>
      <c r="AH103" s="79" t="s">
        <v>3</v>
      </c>
      <c r="AI103" s="167"/>
      <c r="AJ103" s="79" t="s">
        <v>3</v>
      </c>
      <c r="AK103" s="169"/>
      <c r="AL103" s="14" t="s">
        <v>3</v>
      </c>
      <c r="AM103" s="79" t="s">
        <v>3</v>
      </c>
      <c r="AN103" s="917"/>
      <c r="AO103" s="918"/>
      <c r="AP103" s="918"/>
      <c r="AQ103" s="919"/>
      <c r="AR103" s="456" t="str">
        <f t="shared" si="122"/>
        <v/>
      </c>
      <c r="AS103" s="14" t="s">
        <v>3</v>
      </c>
      <c r="AT103" s="16" t="s">
        <v>3</v>
      </c>
      <c r="AU103" s="153" t="s">
        <v>3</v>
      </c>
      <c r="AV103" s="158" t="s">
        <v>3</v>
      </c>
      <c r="AW103" s="79" t="s">
        <v>3</v>
      </c>
      <c r="AX103" s="79" t="s">
        <v>3</v>
      </c>
      <c r="AY103" s="153" t="s">
        <v>3</v>
      </c>
      <c r="AZ103" s="231"/>
      <c r="BA103" s="437" t="str">
        <f>IF($F$12="","",IF($AZ103="","",HLOOKUP($F$12,別紙mast!$D$4:$K$7,3,FALSE)))</f>
        <v/>
      </c>
      <c r="BB103" s="232" t="str">
        <f t="shared" si="109"/>
        <v/>
      </c>
      <c r="BC103" s="232" t="str">
        <f>IF($F$12="","",IF($AZ103="","",HLOOKUP($F$12,別紙mast!$D$9:$K$11,3,FALSE)))</f>
        <v/>
      </c>
      <c r="BD103" s="171" t="str">
        <f t="shared" si="110"/>
        <v/>
      </c>
      <c r="BE103" s="239"/>
      <c r="BF103" s="902" t="str">
        <f>IF($F$12="","",IF($BE103="","",HLOOKUP($F$12,別紙mast!$D$4:$K$7,4,FALSE)))</f>
        <v/>
      </c>
      <c r="BG103" s="903"/>
      <c r="BH103" s="233" t="str">
        <f t="shared" si="111"/>
        <v/>
      </c>
      <c r="BI103" s="235"/>
      <c r="BJ103" s="236"/>
      <c r="BK103" s="236"/>
      <c r="BL103" s="237"/>
      <c r="BM103" s="238"/>
      <c r="BN103" s="453"/>
      <c r="BO103" s="442" t="str">
        <f t="shared" si="112"/>
        <v/>
      </c>
      <c r="BP103" s="433" t="str">
        <f t="shared" si="90"/>
        <v/>
      </c>
      <c r="BQ103" s="445" t="str">
        <f t="shared" si="113"/>
        <v/>
      </c>
      <c r="BR103" s="433" t="str">
        <f t="shared" si="91"/>
        <v/>
      </c>
      <c r="BS103" s="444" t="str">
        <f t="shared" si="92"/>
        <v/>
      </c>
      <c r="BT103" s="432" t="str">
        <f t="shared" si="114"/>
        <v/>
      </c>
      <c r="BU103" s="441" t="str">
        <f t="shared" si="115"/>
        <v/>
      </c>
      <c r="BV103" s="457" t="str">
        <f t="shared" si="116"/>
        <v/>
      </c>
      <c r="BW103" s="215"/>
      <c r="BX103" s="222" t="str">
        <f t="shared" si="93"/>
        <v/>
      </c>
      <c r="BY103" s="222" t="str">
        <f t="shared" si="94"/>
        <v/>
      </c>
      <c r="BZ103" s="222" t="str">
        <f t="shared" si="95"/>
        <v/>
      </c>
      <c r="CA103" s="222" t="str">
        <f t="shared" si="96"/>
        <v/>
      </c>
      <c r="CB103" s="222" t="s">
        <v>468</v>
      </c>
      <c r="CC103" s="115"/>
      <c r="CD103" s="193" t="str">
        <f t="shared" si="97"/>
        <v/>
      </c>
      <c r="CE103" s="192" t="str">
        <f t="shared" si="98"/>
        <v/>
      </c>
      <c r="CF103" s="192" t="str">
        <f t="shared" si="99"/>
        <v/>
      </c>
      <c r="CG103" s="448" t="str">
        <f t="shared" si="100"/>
        <v/>
      </c>
      <c r="CH103" s="192" t="str">
        <f t="shared" si="101"/>
        <v/>
      </c>
      <c r="CI103" s="448" t="str">
        <f t="shared" si="102"/>
        <v/>
      </c>
      <c r="CJ103" s="446" t="str">
        <f t="shared" si="103"/>
        <v/>
      </c>
      <c r="CK103" s="386" t="str">
        <f t="shared" si="104"/>
        <v/>
      </c>
      <c r="CL103" s="387" t="str">
        <f t="shared" si="105"/>
        <v/>
      </c>
      <c r="CM103" s="387" t="str">
        <f t="shared" si="106"/>
        <v/>
      </c>
      <c r="CN103" s="430" t="str">
        <f t="shared" si="117"/>
        <v/>
      </c>
      <c r="CO103" s="229" t="str">
        <f t="shared" si="107"/>
        <v/>
      </c>
      <c r="CP103" s="229" t="str">
        <f t="shared" si="118"/>
        <v/>
      </c>
      <c r="CQ103" s="230" t="str">
        <f t="shared" si="108"/>
        <v/>
      </c>
      <c r="CR103" s="229" t="str">
        <f t="shared" si="119"/>
        <v/>
      </c>
      <c r="CS103" s="230" t="str">
        <f t="shared" si="120"/>
        <v/>
      </c>
      <c r="CT103" s="428" t="str">
        <f t="shared" si="121"/>
        <v/>
      </c>
      <c r="CU103" s="115"/>
      <c r="CV103" s="115"/>
      <c r="CW103" s="115"/>
      <c r="CX103" s="115"/>
      <c r="CY103" s="115"/>
      <c r="CZ103" s="115"/>
      <c r="DA103" s="115"/>
      <c r="DB103" s="115"/>
      <c r="DC103" s="115"/>
      <c r="DD103" s="115"/>
      <c r="DE103" s="115"/>
      <c r="DF103" s="115"/>
      <c r="DG103" s="125"/>
    </row>
    <row r="104" spans="2:111" ht="17.100000000000001" customHeight="1">
      <c r="B104" s="434">
        <v>74</v>
      </c>
      <c r="C104" s="904"/>
      <c r="D104" s="905"/>
      <c r="E104" s="905"/>
      <c r="F104" s="906"/>
      <c r="G104" s="907"/>
      <c r="H104" s="908"/>
      <c r="I104" s="909"/>
      <c r="J104" s="910"/>
      <c r="K104" s="911"/>
      <c r="L104" s="912"/>
      <c r="M104" s="912"/>
      <c r="N104" s="913"/>
      <c r="O104" s="14" t="s">
        <v>3</v>
      </c>
      <c r="P104" s="144" t="s">
        <v>3</v>
      </c>
      <c r="Q104" s="144" t="s">
        <v>3</v>
      </c>
      <c r="R104" s="79" t="s">
        <v>3</v>
      </c>
      <c r="S104" s="914"/>
      <c r="T104" s="915"/>
      <c r="U104" s="916"/>
      <c r="V104" s="14" t="s">
        <v>3</v>
      </c>
      <c r="W104" s="144" t="s">
        <v>3</v>
      </c>
      <c r="X104" s="144" t="s">
        <v>3</v>
      </c>
      <c r="Y104" s="79" t="s">
        <v>3</v>
      </c>
      <c r="Z104" s="914"/>
      <c r="AA104" s="915"/>
      <c r="AB104" s="916"/>
      <c r="AC104" s="14" t="s">
        <v>3</v>
      </c>
      <c r="AD104" s="16" t="s">
        <v>3</v>
      </c>
      <c r="AE104" s="16" t="s">
        <v>3</v>
      </c>
      <c r="AF104" s="16" t="s">
        <v>3</v>
      </c>
      <c r="AG104" s="16" t="s">
        <v>3</v>
      </c>
      <c r="AH104" s="79" t="s">
        <v>3</v>
      </c>
      <c r="AI104" s="167"/>
      <c r="AJ104" s="79" t="s">
        <v>3</v>
      </c>
      <c r="AK104" s="169"/>
      <c r="AL104" s="14" t="s">
        <v>3</v>
      </c>
      <c r="AM104" s="79" t="s">
        <v>3</v>
      </c>
      <c r="AN104" s="917"/>
      <c r="AO104" s="918"/>
      <c r="AP104" s="918"/>
      <c r="AQ104" s="919"/>
      <c r="AR104" s="456" t="str">
        <f t="shared" si="122"/>
        <v/>
      </c>
      <c r="AS104" s="14" t="s">
        <v>3</v>
      </c>
      <c r="AT104" s="16" t="s">
        <v>3</v>
      </c>
      <c r="AU104" s="153" t="s">
        <v>3</v>
      </c>
      <c r="AV104" s="158" t="s">
        <v>3</v>
      </c>
      <c r="AW104" s="79" t="s">
        <v>3</v>
      </c>
      <c r="AX104" s="79" t="s">
        <v>3</v>
      </c>
      <c r="AY104" s="153" t="s">
        <v>3</v>
      </c>
      <c r="AZ104" s="231"/>
      <c r="BA104" s="437" t="str">
        <f>IF($F$12="","",IF($AZ104="","",HLOOKUP($F$12,別紙mast!$D$4:$K$7,3,FALSE)))</f>
        <v/>
      </c>
      <c r="BB104" s="232" t="str">
        <f t="shared" si="109"/>
        <v/>
      </c>
      <c r="BC104" s="232" t="str">
        <f>IF($F$12="","",IF($AZ104="","",HLOOKUP($F$12,別紙mast!$D$9:$K$11,3,FALSE)))</f>
        <v/>
      </c>
      <c r="BD104" s="171" t="str">
        <f t="shared" si="110"/>
        <v/>
      </c>
      <c r="BE104" s="239"/>
      <c r="BF104" s="902" t="str">
        <f>IF($F$12="","",IF($BE104="","",HLOOKUP($F$12,別紙mast!$D$4:$K$7,4,FALSE)))</f>
        <v/>
      </c>
      <c r="BG104" s="903"/>
      <c r="BH104" s="233" t="str">
        <f t="shared" si="111"/>
        <v/>
      </c>
      <c r="BI104" s="235"/>
      <c r="BJ104" s="236"/>
      <c r="BK104" s="236"/>
      <c r="BL104" s="237"/>
      <c r="BM104" s="238"/>
      <c r="BN104" s="453"/>
      <c r="BO104" s="442" t="str">
        <f t="shared" si="112"/>
        <v/>
      </c>
      <c r="BP104" s="433" t="str">
        <f t="shared" si="90"/>
        <v/>
      </c>
      <c r="BQ104" s="445" t="str">
        <f t="shared" si="113"/>
        <v/>
      </c>
      <c r="BR104" s="433" t="str">
        <f t="shared" si="91"/>
        <v/>
      </c>
      <c r="BS104" s="444" t="str">
        <f t="shared" si="92"/>
        <v/>
      </c>
      <c r="BT104" s="432" t="str">
        <f t="shared" si="114"/>
        <v/>
      </c>
      <c r="BU104" s="441" t="str">
        <f t="shared" si="115"/>
        <v/>
      </c>
      <c r="BV104" s="457" t="str">
        <f t="shared" si="116"/>
        <v/>
      </c>
      <c r="BW104" s="215"/>
      <c r="BX104" s="222" t="str">
        <f t="shared" si="93"/>
        <v/>
      </c>
      <c r="BY104" s="222" t="str">
        <f t="shared" si="94"/>
        <v/>
      </c>
      <c r="BZ104" s="222" t="str">
        <f t="shared" si="95"/>
        <v/>
      </c>
      <c r="CA104" s="222" t="str">
        <f t="shared" si="96"/>
        <v/>
      </c>
      <c r="CB104" s="222" t="s">
        <v>468</v>
      </c>
      <c r="CC104" s="115"/>
      <c r="CD104" s="193" t="str">
        <f t="shared" si="97"/>
        <v/>
      </c>
      <c r="CE104" s="192" t="str">
        <f t="shared" si="98"/>
        <v/>
      </c>
      <c r="CF104" s="192" t="str">
        <f t="shared" si="99"/>
        <v/>
      </c>
      <c r="CG104" s="448" t="str">
        <f t="shared" si="100"/>
        <v/>
      </c>
      <c r="CH104" s="192" t="str">
        <f t="shared" si="101"/>
        <v/>
      </c>
      <c r="CI104" s="448" t="str">
        <f t="shared" si="102"/>
        <v/>
      </c>
      <c r="CJ104" s="446" t="str">
        <f t="shared" si="103"/>
        <v/>
      </c>
      <c r="CK104" s="386" t="str">
        <f t="shared" si="104"/>
        <v/>
      </c>
      <c r="CL104" s="387" t="str">
        <f t="shared" si="105"/>
        <v/>
      </c>
      <c r="CM104" s="387" t="str">
        <f t="shared" si="106"/>
        <v/>
      </c>
      <c r="CN104" s="430" t="str">
        <f t="shared" si="117"/>
        <v/>
      </c>
      <c r="CO104" s="229" t="str">
        <f t="shared" si="107"/>
        <v/>
      </c>
      <c r="CP104" s="229" t="str">
        <f t="shared" si="118"/>
        <v/>
      </c>
      <c r="CQ104" s="230" t="str">
        <f t="shared" si="108"/>
        <v/>
      </c>
      <c r="CR104" s="229" t="str">
        <f t="shared" si="119"/>
        <v/>
      </c>
      <c r="CS104" s="230" t="str">
        <f t="shared" si="120"/>
        <v/>
      </c>
      <c r="CT104" s="428" t="str">
        <f t="shared" si="121"/>
        <v/>
      </c>
      <c r="CU104" s="115"/>
      <c r="CV104" s="115"/>
      <c r="CW104" s="115"/>
      <c r="CX104" s="115"/>
      <c r="CY104" s="115"/>
      <c r="CZ104" s="115"/>
      <c r="DA104" s="115"/>
      <c r="DB104" s="115"/>
      <c r="DC104" s="115"/>
      <c r="DD104" s="115"/>
      <c r="DE104" s="115"/>
      <c r="DF104" s="115"/>
      <c r="DG104" s="125"/>
    </row>
    <row r="105" spans="2:111" ht="17.100000000000001" customHeight="1">
      <c r="B105" s="434">
        <v>75</v>
      </c>
      <c r="C105" s="904"/>
      <c r="D105" s="905"/>
      <c r="E105" s="905"/>
      <c r="F105" s="906"/>
      <c r="G105" s="907"/>
      <c r="H105" s="908"/>
      <c r="I105" s="909"/>
      <c r="J105" s="910"/>
      <c r="K105" s="911"/>
      <c r="L105" s="912"/>
      <c r="M105" s="912"/>
      <c r="N105" s="913"/>
      <c r="O105" s="14" t="s">
        <v>3</v>
      </c>
      <c r="P105" s="144" t="s">
        <v>3</v>
      </c>
      <c r="Q105" s="144" t="s">
        <v>3</v>
      </c>
      <c r="R105" s="79" t="s">
        <v>3</v>
      </c>
      <c r="S105" s="914"/>
      <c r="T105" s="915"/>
      <c r="U105" s="916"/>
      <c r="V105" s="14" t="s">
        <v>3</v>
      </c>
      <c r="W105" s="144" t="s">
        <v>3</v>
      </c>
      <c r="X105" s="144" t="s">
        <v>3</v>
      </c>
      <c r="Y105" s="79" t="s">
        <v>3</v>
      </c>
      <c r="Z105" s="914"/>
      <c r="AA105" s="915"/>
      <c r="AB105" s="916"/>
      <c r="AC105" s="14" t="s">
        <v>3</v>
      </c>
      <c r="AD105" s="16" t="s">
        <v>3</v>
      </c>
      <c r="AE105" s="16" t="s">
        <v>3</v>
      </c>
      <c r="AF105" s="16" t="s">
        <v>3</v>
      </c>
      <c r="AG105" s="16" t="s">
        <v>3</v>
      </c>
      <c r="AH105" s="79" t="s">
        <v>3</v>
      </c>
      <c r="AI105" s="167"/>
      <c r="AJ105" s="79" t="s">
        <v>3</v>
      </c>
      <c r="AK105" s="169"/>
      <c r="AL105" s="14" t="s">
        <v>3</v>
      </c>
      <c r="AM105" s="79" t="s">
        <v>3</v>
      </c>
      <c r="AN105" s="917"/>
      <c r="AO105" s="918"/>
      <c r="AP105" s="918"/>
      <c r="AQ105" s="919"/>
      <c r="AR105" s="456" t="str">
        <f t="shared" si="122"/>
        <v/>
      </c>
      <c r="AS105" s="14" t="s">
        <v>3</v>
      </c>
      <c r="AT105" s="16" t="s">
        <v>3</v>
      </c>
      <c r="AU105" s="153" t="s">
        <v>3</v>
      </c>
      <c r="AV105" s="158" t="s">
        <v>3</v>
      </c>
      <c r="AW105" s="79" t="s">
        <v>3</v>
      </c>
      <c r="AX105" s="79" t="s">
        <v>3</v>
      </c>
      <c r="AY105" s="153" t="s">
        <v>3</v>
      </c>
      <c r="AZ105" s="231"/>
      <c r="BA105" s="437" t="str">
        <f>IF($F$12="","",IF($AZ105="","",HLOOKUP($F$12,別紙mast!$D$4:$K$7,3,FALSE)))</f>
        <v/>
      </c>
      <c r="BB105" s="232" t="str">
        <f t="shared" si="109"/>
        <v/>
      </c>
      <c r="BC105" s="232" t="str">
        <f>IF($F$12="","",IF($AZ105="","",HLOOKUP($F$12,別紙mast!$D$9:$K$11,3,FALSE)))</f>
        <v/>
      </c>
      <c r="BD105" s="171" t="str">
        <f t="shared" si="110"/>
        <v/>
      </c>
      <c r="BE105" s="239"/>
      <c r="BF105" s="902" t="str">
        <f>IF($F$12="","",IF($BE105="","",HLOOKUP($F$12,別紙mast!$D$4:$K$7,4,FALSE)))</f>
        <v/>
      </c>
      <c r="BG105" s="903"/>
      <c r="BH105" s="233" t="str">
        <f t="shared" si="111"/>
        <v/>
      </c>
      <c r="BI105" s="235"/>
      <c r="BJ105" s="236"/>
      <c r="BK105" s="236"/>
      <c r="BL105" s="237"/>
      <c r="BM105" s="238"/>
      <c r="BN105" s="453"/>
      <c r="BO105" s="442" t="str">
        <f t="shared" si="112"/>
        <v/>
      </c>
      <c r="BP105" s="433" t="str">
        <f t="shared" si="90"/>
        <v/>
      </c>
      <c r="BQ105" s="445" t="str">
        <f t="shared" si="113"/>
        <v/>
      </c>
      <c r="BR105" s="433" t="str">
        <f t="shared" si="91"/>
        <v/>
      </c>
      <c r="BS105" s="444" t="str">
        <f t="shared" si="92"/>
        <v/>
      </c>
      <c r="BT105" s="432" t="str">
        <f t="shared" si="114"/>
        <v/>
      </c>
      <c r="BU105" s="441" t="str">
        <f t="shared" si="115"/>
        <v/>
      </c>
      <c r="BV105" s="457" t="str">
        <f t="shared" si="116"/>
        <v/>
      </c>
      <c r="BW105" s="215"/>
      <c r="BX105" s="222" t="str">
        <f t="shared" si="93"/>
        <v/>
      </c>
      <c r="BY105" s="222" t="str">
        <f t="shared" si="94"/>
        <v/>
      </c>
      <c r="BZ105" s="222" t="str">
        <f t="shared" si="95"/>
        <v/>
      </c>
      <c r="CA105" s="222" t="str">
        <f t="shared" si="96"/>
        <v/>
      </c>
      <c r="CB105" s="222" t="s">
        <v>468</v>
      </c>
      <c r="CC105" s="115"/>
      <c r="CD105" s="193" t="str">
        <f t="shared" si="97"/>
        <v/>
      </c>
      <c r="CE105" s="192" t="str">
        <f t="shared" si="98"/>
        <v/>
      </c>
      <c r="CF105" s="192" t="str">
        <f t="shared" si="99"/>
        <v/>
      </c>
      <c r="CG105" s="448" t="str">
        <f t="shared" si="100"/>
        <v/>
      </c>
      <c r="CH105" s="192" t="str">
        <f t="shared" si="101"/>
        <v/>
      </c>
      <c r="CI105" s="448" t="str">
        <f t="shared" si="102"/>
        <v/>
      </c>
      <c r="CJ105" s="446" t="str">
        <f t="shared" si="103"/>
        <v/>
      </c>
      <c r="CK105" s="386" t="str">
        <f t="shared" si="104"/>
        <v/>
      </c>
      <c r="CL105" s="387" t="str">
        <f t="shared" si="105"/>
        <v/>
      </c>
      <c r="CM105" s="387" t="str">
        <f t="shared" si="106"/>
        <v/>
      </c>
      <c r="CN105" s="430" t="str">
        <f t="shared" si="117"/>
        <v/>
      </c>
      <c r="CO105" s="229" t="str">
        <f t="shared" si="107"/>
        <v/>
      </c>
      <c r="CP105" s="229" t="str">
        <f t="shared" si="118"/>
        <v/>
      </c>
      <c r="CQ105" s="230" t="str">
        <f t="shared" si="108"/>
        <v/>
      </c>
      <c r="CR105" s="229" t="str">
        <f t="shared" si="119"/>
        <v/>
      </c>
      <c r="CS105" s="230" t="str">
        <f t="shared" si="120"/>
        <v/>
      </c>
      <c r="CT105" s="428" t="str">
        <f t="shared" si="121"/>
        <v/>
      </c>
      <c r="CU105" s="115"/>
      <c r="CV105" s="115"/>
      <c r="CW105" s="115"/>
      <c r="CX105" s="115"/>
      <c r="CY105" s="115"/>
      <c r="CZ105" s="115"/>
      <c r="DA105" s="115"/>
      <c r="DB105" s="115"/>
      <c r="DC105" s="115"/>
      <c r="DD105" s="115"/>
      <c r="DE105" s="115"/>
      <c r="DF105" s="115"/>
      <c r="DG105" s="125"/>
    </row>
    <row r="106" spans="2:111" ht="17.100000000000001" customHeight="1">
      <c r="B106" s="434">
        <v>76</v>
      </c>
      <c r="C106" s="904"/>
      <c r="D106" s="905"/>
      <c r="E106" s="905"/>
      <c r="F106" s="906"/>
      <c r="G106" s="907"/>
      <c r="H106" s="908"/>
      <c r="I106" s="909"/>
      <c r="J106" s="910"/>
      <c r="K106" s="911"/>
      <c r="L106" s="912"/>
      <c r="M106" s="912"/>
      <c r="N106" s="913"/>
      <c r="O106" s="14" t="s">
        <v>3</v>
      </c>
      <c r="P106" s="144" t="s">
        <v>3</v>
      </c>
      <c r="Q106" s="144" t="s">
        <v>3</v>
      </c>
      <c r="R106" s="79" t="s">
        <v>3</v>
      </c>
      <c r="S106" s="914"/>
      <c r="T106" s="915"/>
      <c r="U106" s="916"/>
      <c r="V106" s="14" t="s">
        <v>3</v>
      </c>
      <c r="W106" s="144" t="s">
        <v>3</v>
      </c>
      <c r="X106" s="144" t="s">
        <v>3</v>
      </c>
      <c r="Y106" s="79" t="s">
        <v>3</v>
      </c>
      <c r="Z106" s="914"/>
      <c r="AA106" s="915"/>
      <c r="AB106" s="916"/>
      <c r="AC106" s="14" t="s">
        <v>3</v>
      </c>
      <c r="AD106" s="16" t="s">
        <v>3</v>
      </c>
      <c r="AE106" s="16" t="s">
        <v>3</v>
      </c>
      <c r="AF106" s="16" t="s">
        <v>3</v>
      </c>
      <c r="AG106" s="16" t="s">
        <v>3</v>
      </c>
      <c r="AH106" s="79" t="s">
        <v>3</v>
      </c>
      <c r="AI106" s="167"/>
      <c r="AJ106" s="79" t="s">
        <v>3</v>
      </c>
      <c r="AK106" s="169"/>
      <c r="AL106" s="14" t="s">
        <v>3</v>
      </c>
      <c r="AM106" s="79" t="s">
        <v>3</v>
      </c>
      <c r="AN106" s="917"/>
      <c r="AO106" s="918"/>
      <c r="AP106" s="918"/>
      <c r="AQ106" s="919"/>
      <c r="AR106" s="456" t="str">
        <f t="shared" si="122"/>
        <v/>
      </c>
      <c r="AS106" s="14" t="s">
        <v>3</v>
      </c>
      <c r="AT106" s="16" t="s">
        <v>3</v>
      </c>
      <c r="AU106" s="153" t="s">
        <v>3</v>
      </c>
      <c r="AV106" s="158" t="s">
        <v>3</v>
      </c>
      <c r="AW106" s="79" t="s">
        <v>3</v>
      </c>
      <c r="AX106" s="79" t="s">
        <v>3</v>
      </c>
      <c r="AY106" s="153" t="s">
        <v>3</v>
      </c>
      <c r="AZ106" s="231"/>
      <c r="BA106" s="437" t="str">
        <f>IF($F$12="","",IF($AZ106="","",HLOOKUP($F$12,別紙mast!$D$4:$K$7,3,FALSE)))</f>
        <v/>
      </c>
      <c r="BB106" s="232" t="str">
        <f t="shared" si="109"/>
        <v/>
      </c>
      <c r="BC106" s="232" t="str">
        <f>IF($F$12="","",IF($AZ106="","",HLOOKUP($F$12,別紙mast!$D$9:$K$11,3,FALSE)))</f>
        <v/>
      </c>
      <c r="BD106" s="171" t="str">
        <f t="shared" si="110"/>
        <v/>
      </c>
      <c r="BE106" s="239"/>
      <c r="BF106" s="902" t="str">
        <f>IF($F$12="","",IF($BE106="","",HLOOKUP($F$12,別紙mast!$D$4:$K$7,4,FALSE)))</f>
        <v/>
      </c>
      <c r="BG106" s="903"/>
      <c r="BH106" s="233" t="str">
        <f t="shared" si="111"/>
        <v/>
      </c>
      <c r="BI106" s="235"/>
      <c r="BJ106" s="236"/>
      <c r="BK106" s="236"/>
      <c r="BL106" s="237"/>
      <c r="BM106" s="238"/>
      <c r="BN106" s="453"/>
      <c r="BO106" s="442" t="str">
        <f t="shared" si="112"/>
        <v/>
      </c>
      <c r="BP106" s="433" t="str">
        <f t="shared" si="90"/>
        <v/>
      </c>
      <c r="BQ106" s="445" t="str">
        <f t="shared" si="113"/>
        <v/>
      </c>
      <c r="BR106" s="433" t="str">
        <f t="shared" si="91"/>
        <v/>
      </c>
      <c r="BS106" s="444" t="str">
        <f t="shared" si="92"/>
        <v/>
      </c>
      <c r="BT106" s="432" t="str">
        <f t="shared" si="114"/>
        <v/>
      </c>
      <c r="BU106" s="441" t="str">
        <f t="shared" si="115"/>
        <v/>
      </c>
      <c r="BV106" s="457" t="str">
        <f t="shared" si="116"/>
        <v/>
      </c>
      <c r="BW106" s="215"/>
      <c r="BX106" s="222" t="str">
        <f t="shared" si="93"/>
        <v/>
      </c>
      <c r="BY106" s="222" t="str">
        <f t="shared" si="94"/>
        <v/>
      </c>
      <c r="BZ106" s="222" t="str">
        <f t="shared" si="95"/>
        <v/>
      </c>
      <c r="CA106" s="222" t="str">
        <f t="shared" si="96"/>
        <v/>
      </c>
      <c r="CB106" s="222" t="s">
        <v>468</v>
      </c>
      <c r="CC106" s="115"/>
      <c r="CD106" s="193" t="str">
        <f t="shared" si="97"/>
        <v/>
      </c>
      <c r="CE106" s="192" t="str">
        <f t="shared" si="98"/>
        <v/>
      </c>
      <c r="CF106" s="192" t="str">
        <f t="shared" si="99"/>
        <v/>
      </c>
      <c r="CG106" s="448" t="str">
        <f t="shared" si="100"/>
        <v/>
      </c>
      <c r="CH106" s="192" t="str">
        <f t="shared" si="101"/>
        <v/>
      </c>
      <c r="CI106" s="448" t="str">
        <f t="shared" si="102"/>
        <v/>
      </c>
      <c r="CJ106" s="446" t="str">
        <f t="shared" si="103"/>
        <v/>
      </c>
      <c r="CK106" s="386" t="str">
        <f t="shared" si="104"/>
        <v/>
      </c>
      <c r="CL106" s="387" t="str">
        <f t="shared" si="105"/>
        <v/>
      </c>
      <c r="CM106" s="387" t="str">
        <f t="shared" si="106"/>
        <v/>
      </c>
      <c r="CN106" s="430" t="str">
        <f t="shared" si="117"/>
        <v/>
      </c>
      <c r="CO106" s="229" t="str">
        <f t="shared" si="107"/>
        <v/>
      </c>
      <c r="CP106" s="229" t="str">
        <f t="shared" si="118"/>
        <v/>
      </c>
      <c r="CQ106" s="230" t="str">
        <f t="shared" si="108"/>
        <v/>
      </c>
      <c r="CR106" s="229" t="str">
        <f t="shared" si="119"/>
        <v/>
      </c>
      <c r="CS106" s="230" t="str">
        <f t="shared" si="120"/>
        <v/>
      </c>
      <c r="CT106" s="428" t="str">
        <f t="shared" si="121"/>
        <v/>
      </c>
      <c r="CU106" s="115"/>
      <c r="CV106" s="115"/>
      <c r="CW106" s="115"/>
      <c r="CX106" s="115"/>
      <c r="CY106" s="115"/>
      <c r="CZ106" s="115"/>
      <c r="DA106" s="115"/>
      <c r="DB106" s="115"/>
      <c r="DC106" s="115"/>
      <c r="DD106" s="115"/>
      <c r="DE106" s="115"/>
      <c r="DF106" s="115"/>
      <c r="DG106" s="125"/>
    </row>
    <row r="107" spans="2:111" ht="17.100000000000001" customHeight="1">
      <c r="B107" s="434">
        <v>77</v>
      </c>
      <c r="C107" s="904"/>
      <c r="D107" s="905"/>
      <c r="E107" s="905"/>
      <c r="F107" s="906"/>
      <c r="G107" s="907"/>
      <c r="H107" s="908"/>
      <c r="I107" s="909"/>
      <c r="J107" s="910"/>
      <c r="K107" s="911"/>
      <c r="L107" s="912"/>
      <c r="M107" s="912"/>
      <c r="N107" s="913"/>
      <c r="O107" s="14" t="s">
        <v>3</v>
      </c>
      <c r="P107" s="144" t="s">
        <v>3</v>
      </c>
      <c r="Q107" s="144" t="s">
        <v>3</v>
      </c>
      <c r="R107" s="79" t="s">
        <v>3</v>
      </c>
      <c r="S107" s="914"/>
      <c r="T107" s="915"/>
      <c r="U107" s="916"/>
      <c r="V107" s="14" t="s">
        <v>3</v>
      </c>
      <c r="W107" s="144" t="s">
        <v>3</v>
      </c>
      <c r="X107" s="144" t="s">
        <v>3</v>
      </c>
      <c r="Y107" s="79" t="s">
        <v>3</v>
      </c>
      <c r="Z107" s="914"/>
      <c r="AA107" s="915"/>
      <c r="AB107" s="916"/>
      <c r="AC107" s="14" t="s">
        <v>3</v>
      </c>
      <c r="AD107" s="16" t="s">
        <v>3</v>
      </c>
      <c r="AE107" s="16" t="s">
        <v>3</v>
      </c>
      <c r="AF107" s="16" t="s">
        <v>3</v>
      </c>
      <c r="AG107" s="16" t="s">
        <v>3</v>
      </c>
      <c r="AH107" s="79" t="s">
        <v>3</v>
      </c>
      <c r="AI107" s="167"/>
      <c r="AJ107" s="79" t="s">
        <v>3</v>
      </c>
      <c r="AK107" s="169"/>
      <c r="AL107" s="14" t="s">
        <v>3</v>
      </c>
      <c r="AM107" s="79" t="s">
        <v>3</v>
      </c>
      <c r="AN107" s="917"/>
      <c r="AO107" s="918"/>
      <c r="AP107" s="918"/>
      <c r="AQ107" s="919"/>
      <c r="AR107" s="456" t="str">
        <f t="shared" si="122"/>
        <v/>
      </c>
      <c r="AS107" s="14" t="s">
        <v>3</v>
      </c>
      <c r="AT107" s="16" t="s">
        <v>3</v>
      </c>
      <c r="AU107" s="153" t="s">
        <v>3</v>
      </c>
      <c r="AV107" s="158" t="s">
        <v>3</v>
      </c>
      <c r="AW107" s="79" t="s">
        <v>3</v>
      </c>
      <c r="AX107" s="79" t="s">
        <v>3</v>
      </c>
      <c r="AY107" s="153" t="s">
        <v>3</v>
      </c>
      <c r="AZ107" s="231"/>
      <c r="BA107" s="437" t="str">
        <f>IF($F$12="","",IF($AZ107="","",HLOOKUP($F$12,別紙mast!$D$4:$K$7,3,FALSE)))</f>
        <v/>
      </c>
      <c r="BB107" s="232" t="str">
        <f t="shared" si="109"/>
        <v/>
      </c>
      <c r="BC107" s="232" t="str">
        <f>IF($F$12="","",IF($AZ107="","",HLOOKUP($F$12,別紙mast!$D$9:$K$11,3,FALSE)))</f>
        <v/>
      </c>
      <c r="BD107" s="171" t="str">
        <f t="shared" si="110"/>
        <v/>
      </c>
      <c r="BE107" s="239"/>
      <c r="BF107" s="902" t="str">
        <f>IF($F$12="","",IF($BE107="","",HLOOKUP($F$12,別紙mast!$D$4:$K$7,4,FALSE)))</f>
        <v/>
      </c>
      <c r="BG107" s="903"/>
      <c r="BH107" s="233" t="str">
        <f t="shared" si="111"/>
        <v/>
      </c>
      <c r="BI107" s="235"/>
      <c r="BJ107" s="236"/>
      <c r="BK107" s="236"/>
      <c r="BL107" s="237"/>
      <c r="BM107" s="238"/>
      <c r="BN107" s="453"/>
      <c r="BO107" s="442" t="str">
        <f t="shared" si="112"/>
        <v/>
      </c>
      <c r="BP107" s="433" t="str">
        <f t="shared" si="90"/>
        <v/>
      </c>
      <c r="BQ107" s="445" t="str">
        <f t="shared" si="113"/>
        <v/>
      </c>
      <c r="BR107" s="433" t="str">
        <f t="shared" si="91"/>
        <v/>
      </c>
      <c r="BS107" s="444" t="str">
        <f t="shared" si="92"/>
        <v/>
      </c>
      <c r="BT107" s="432" t="str">
        <f t="shared" si="114"/>
        <v/>
      </c>
      <c r="BU107" s="441" t="str">
        <f t="shared" si="115"/>
        <v/>
      </c>
      <c r="BV107" s="457" t="str">
        <f t="shared" si="116"/>
        <v/>
      </c>
      <c r="BW107" s="215"/>
      <c r="BX107" s="222" t="str">
        <f t="shared" si="93"/>
        <v/>
      </c>
      <c r="BY107" s="222" t="str">
        <f t="shared" si="94"/>
        <v/>
      </c>
      <c r="BZ107" s="222" t="str">
        <f t="shared" si="95"/>
        <v/>
      </c>
      <c r="CA107" s="222" t="str">
        <f t="shared" si="96"/>
        <v/>
      </c>
      <c r="CB107" s="222" t="s">
        <v>468</v>
      </c>
      <c r="CC107" s="115"/>
      <c r="CD107" s="193" t="str">
        <f t="shared" si="97"/>
        <v/>
      </c>
      <c r="CE107" s="192" t="str">
        <f t="shared" si="98"/>
        <v/>
      </c>
      <c r="CF107" s="192" t="str">
        <f t="shared" si="99"/>
        <v/>
      </c>
      <c r="CG107" s="448" t="str">
        <f t="shared" si="100"/>
        <v/>
      </c>
      <c r="CH107" s="192" t="str">
        <f t="shared" si="101"/>
        <v/>
      </c>
      <c r="CI107" s="448" t="str">
        <f t="shared" si="102"/>
        <v/>
      </c>
      <c r="CJ107" s="446" t="str">
        <f t="shared" si="103"/>
        <v/>
      </c>
      <c r="CK107" s="386" t="str">
        <f t="shared" si="104"/>
        <v/>
      </c>
      <c r="CL107" s="387" t="str">
        <f t="shared" si="105"/>
        <v/>
      </c>
      <c r="CM107" s="387" t="str">
        <f t="shared" si="106"/>
        <v/>
      </c>
      <c r="CN107" s="430" t="str">
        <f t="shared" si="117"/>
        <v/>
      </c>
      <c r="CO107" s="229" t="str">
        <f t="shared" si="107"/>
        <v/>
      </c>
      <c r="CP107" s="229" t="str">
        <f t="shared" si="118"/>
        <v/>
      </c>
      <c r="CQ107" s="230" t="str">
        <f t="shared" si="108"/>
        <v/>
      </c>
      <c r="CR107" s="229" t="str">
        <f t="shared" si="119"/>
        <v/>
      </c>
      <c r="CS107" s="230" t="str">
        <f t="shared" si="120"/>
        <v/>
      </c>
      <c r="CT107" s="428" t="str">
        <f t="shared" si="121"/>
        <v/>
      </c>
      <c r="CU107" s="115"/>
      <c r="CV107" s="115"/>
      <c r="CW107" s="115"/>
      <c r="CX107" s="115"/>
      <c r="CY107" s="115"/>
      <c r="CZ107" s="115"/>
      <c r="DA107" s="115"/>
      <c r="DB107" s="115"/>
      <c r="DC107" s="115"/>
      <c r="DD107" s="115"/>
      <c r="DE107" s="115"/>
      <c r="DF107" s="115"/>
      <c r="DG107" s="125"/>
    </row>
    <row r="108" spans="2:111" ht="17.100000000000001" customHeight="1">
      <c r="B108" s="434">
        <v>78</v>
      </c>
      <c r="C108" s="904"/>
      <c r="D108" s="905"/>
      <c r="E108" s="905"/>
      <c r="F108" s="906"/>
      <c r="G108" s="907"/>
      <c r="H108" s="908"/>
      <c r="I108" s="909"/>
      <c r="J108" s="910"/>
      <c r="K108" s="911"/>
      <c r="L108" s="912"/>
      <c r="M108" s="912"/>
      <c r="N108" s="913"/>
      <c r="O108" s="14" t="s">
        <v>3</v>
      </c>
      <c r="P108" s="144" t="s">
        <v>3</v>
      </c>
      <c r="Q108" s="144" t="s">
        <v>3</v>
      </c>
      <c r="R108" s="79" t="s">
        <v>3</v>
      </c>
      <c r="S108" s="914"/>
      <c r="T108" s="915"/>
      <c r="U108" s="916"/>
      <c r="V108" s="14" t="s">
        <v>3</v>
      </c>
      <c r="W108" s="144" t="s">
        <v>3</v>
      </c>
      <c r="X108" s="144" t="s">
        <v>3</v>
      </c>
      <c r="Y108" s="79" t="s">
        <v>3</v>
      </c>
      <c r="Z108" s="914"/>
      <c r="AA108" s="915"/>
      <c r="AB108" s="916"/>
      <c r="AC108" s="14" t="s">
        <v>3</v>
      </c>
      <c r="AD108" s="16" t="s">
        <v>3</v>
      </c>
      <c r="AE108" s="16" t="s">
        <v>3</v>
      </c>
      <c r="AF108" s="16" t="s">
        <v>3</v>
      </c>
      <c r="AG108" s="16" t="s">
        <v>3</v>
      </c>
      <c r="AH108" s="79" t="s">
        <v>3</v>
      </c>
      <c r="AI108" s="167"/>
      <c r="AJ108" s="79" t="s">
        <v>3</v>
      </c>
      <c r="AK108" s="169"/>
      <c r="AL108" s="14" t="s">
        <v>3</v>
      </c>
      <c r="AM108" s="79" t="s">
        <v>3</v>
      </c>
      <c r="AN108" s="917"/>
      <c r="AO108" s="918"/>
      <c r="AP108" s="918"/>
      <c r="AQ108" s="919"/>
      <c r="AR108" s="456" t="str">
        <f t="shared" si="122"/>
        <v/>
      </c>
      <c r="AS108" s="14" t="s">
        <v>3</v>
      </c>
      <c r="AT108" s="16" t="s">
        <v>3</v>
      </c>
      <c r="AU108" s="153" t="s">
        <v>3</v>
      </c>
      <c r="AV108" s="158" t="s">
        <v>3</v>
      </c>
      <c r="AW108" s="79" t="s">
        <v>3</v>
      </c>
      <c r="AX108" s="79" t="s">
        <v>3</v>
      </c>
      <c r="AY108" s="153" t="s">
        <v>3</v>
      </c>
      <c r="AZ108" s="231"/>
      <c r="BA108" s="437" t="str">
        <f>IF($F$12="","",IF($AZ108="","",HLOOKUP($F$12,別紙mast!$D$4:$K$7,3,FALSE)))</f>
        <v/>
      </c>
      <c r="BB108" s="232" t="str">
        <f t="shared" si="109"/>
        <v/>
      </c>
      <c r="BC108" s="232" t="str">
        <f>IF($F$12="","",IF($AZ108="","",HLOOKUP($F$12,別紙mast!$D$9:$K$11,3,FALSE)))</f>
        <v/>
      </c>
      <c r="BD108" s="171" t="str">
        <f t="shared" si="110"/>
        <v/>
      </c>
      <c r="BE108" s="239"/>
      <c r="BF108" s="902" t="str">
        <f>IF($F$12="","",IF($BE108="","",HLOOKUP($F$12,別紙mast!$D$4:$K$7,4,FALSE)))</f>
        <v/>
      </c>
      <c r="BG108" s="903"/>
      <c r="BH108" s="233" t="str">
        <f t="shared" si="111"/>
        <v/>
      </c>
      <c r="BI108" s="235"/>
      <c r="BJ108" s="236"/>
      <c r="BK108" s="236"/>
      <c r="BL108" s="237"/>
      <c r="BM108" s="238"/>
      <c r="BN108" s="453"/>
      <c r="BO108" s="442" t="str">
        <f t="shared" si="112"/>
        <v/>
      </c>
      <c r="BP108" s="433" t="str">
        <f t="shared" si="90"/>
        <v/>
      </c>
      <c r="BQ108" s="445" t="str">
        <f t="shared" si="113"/>
        <v/>
      </c>
      <c r="BR108" s="433" t="str">
        <f t="shared" si="91"/>
        <v/>
      </c>
      <c r="BS108" s="444" t="str">
        <f t="shared" si="92"/>
        <v/>
      </c>
      <c r="BT108" s="432" t="str">
        <f t="shared" si="114"/>
        <v/>
      </c>
      <c r="BU108" s="441" t="str">
        <f t="shared" si="115"/>
        <v/>
      </c>
      <c r="BV108" s="457" t="str">
        <f t="shared" si="116"/>
        <v/>
      </c>
      <c r="BW108" s="215"/>
      <c r="BX108" s="222" t="str">
        <f t="shared" si="93"/>
        <v/>
      </c>
      <c r="BY108" s="222" t="str">
        <f t="shared" si="94"/>
        <v/>
      </c>
      <c r="BZ108" s="222" t="str">
        <f t="shared" si="95"/>
        <v/>
      </c>
      <c r="CA108" s="222" t="str">
        <f t="shared" si="96"/>
        <v/>
      </c>
      <c r="CB108" s="222" t="s">
        <v>468</v>
      </c>
      <c r="CC108" s="115"/>
      <c r="CD108" s="193" t="str">
        <f t="shared" si="97"/>
        <v/>
      </c>
      <c r="CE108" s="192" t="str">
        <f t="shared" si="98"/>
        <v/>
      </c>
      <c r="CF108" s="192" t="str">
        <f t="shared" si="99"/>
        <v/>
      </c>
      <c r="CG108" s="448" t="str">
        <f t="shared" si="100"/>
        <v/>
      </c>
      <c r="CH108" s="192" t="str">
        <f t="shared" si="101"/>
        <v/>
      </c>
      <c r="CI108" s="448" t="str">
        <f t="shared" si="102"/>
        <v/>
      </c>
      <c r="CJ108" s="446" t="str">
        <f t="shared" si="103"/>
        <v/>
      </c>
      <c r="CK108" s="386" t="str">
        <f t="shared" si="104"/>
        <v/>
      </c>
      <c r="CL108" s="387" t="str">
        <f t="shared" si="105"/>
        <v/>
      </c>
      <c r="CM108" s="387" t="str">
        <f t="shared" si="106"/>
        <v/>
      </c>
      <c r="CN108" s="430" t="str">
        <f t="shared" si="117"/>
        <v/>
      </c>
      <c r="CO108" s="229" t="str">
        <f t="shared" si="107"/>
        <v/>
      </c>
      <c r="CP108" s="229" t="str">
        <f t="shared" si="118"/>
        <v/>
      </c>
      <c r="CQ108" s="230" t="str">
        <f t="shared" si="108"/>
        <v/>
      </c>
      <c r="CR108" s="229" t="str">
        <f t="shared" si="119"/>
        <v/>
      </c>
      <c r="CS108" s="230" t="str">
        <f t="shared" si="120"/>
        <v/>
      </c>
      <c r="CT108" s="428" t="str">
        <f t="shared" si="121"/>
        <v/>
      </c>
      <c r="CU108" s="115"/>
      <c r="CV108" s="115"/>
      <c r="CW108" s="115"/>
      <c r="CX108" s="115"/>
      <c r="CY108" s="115"/>
      <c r="CZ108" s="115"/>
      <c r="DA108" s="115"/>
      <c r="DB108" s="115"/>
      <c r="DC108" s="115"/>
      <c r="DD108" s="115"/>
      <c r="DE108" s="115"/>
      <c r="DF108" s="115"/>
      <c r="DG108" s="125"/>
    </row>
    <row r="109" spans="2:111" ht="17.100000000000001" customHeight="1">
      <c r="B109" s="434">
        <v>79</v>
      </c>
      <c r="C109" s="904"/>
      <c r="D109" s="905"/>
      <c r="E109" s="905"/>
      <c r="F109" s="906"/>
      <c r="G109" s="907"/>
      <c r="H109" s="908"/>
      <c r="I109" s="909"/>
      <c r="J109" s="910"/>
      <c r="K109" s="911"/>
      <c r="L109" s="912"/>
      <c r="M109" s="912"/>
      <c r="N109" s="913"/>
      <c r="O109" s="14" t="s">
        <v>3</v>
      </c>
      <c r="P109" s="144" t="s">
        <v>3</v>
      </c>
      <c r="Q109" s="144" t="s">
        <v>3</v>
      </c>
      <c r="R109" s="79" t="s">
        <v>3</v>
      </c>
      <c r="S109" s="914"/>
      <c r="T109" s="915"/>
      <c r="U109" s="916"/>
      <c r="V109" s="14" t="s">
        <v>3</v>
      </c>
      <c r="W109" s="144" t="s">
        <v>3</v>
      </c>
      <c r="X109" s="144" t="s">
        <v>3</v>
      </c>
      <c r="Y109" s="79" t="s">
        <v>3</v>
      </c>
      <c r="Z109" s="914"/>
      <c r="AA109" s="915"/>
      <c r="AB109" s="916"/>
      <c r="AC109" s="14" t="s">
        <v>3</v>
      </c>
      <c r="AD109" s="16" t="s">
        <v>3</v>
      </c>
      <c r="AE109" s="16" t="s">
        <v>3</v>
      </c>
      <c r="AF109" s="16" t="s">
        <v>3</v>
      </c>
      <c r="AG109" s="16" t="s">
        <v>3</v>
      </c>
      <c r="AH109" s="79" t="s">
        <v>3</v>
      </c>
      <c r="AI109" s="167"/>
      <c r="AJ109" s="79" t="s">
        <v>3</v>
      </c>
      <c r="AK109" s="169"/>
      <c r="AL109" s="14" t="s">
        <v>3</v>
      </c>
      <c r="AM109" s="79" t="s">
        <v>3</v>
      </c>
      <c r="AN109" s="917"/>
      <c r="AO109" s="918"/>
      <c r="AP109" s="918"/>
      <c r="AQ109" s="919"/>
      <c r="AR109" s="456" t="str">
        <f t="shared" si="122"/>
        <v/>
      </c>
      <c r="AS109" s="14" t="s">
        <v>3</v>
      </c>
      <c r="AT109" s="16" t="s">
        <v>3</v>
      </c>
      <c r="AU109" s="153" t="s">
        <v>3</v>
      </c>
      <c r="AV109" s="158" t="s">
        <v>3</v>
      </c>
      <c r="AW109" s="79" t="s">
        <v>3</v>
      </c>
      <c r="AX109" s="79" t="s">
        <v>3</v>
      </c>
      <c r="AY109" s="153" t="s">
        <v>3</v>
      </c>
      <c r="AZ109" s="231"/>
      <c r="BA109" s="437" t="str">
        <f>IF($F$12="","",IF($AZ109="","",HLOOKUP($F$12,別紙mast!$D$4:$K$7,3,FALSE)))</f>
        <v/>
      </c>
      <c r="BB109" s="232" t="str">
        <f t="shared" si="109"/>
        <v/>
      </c>
      <c r="BC109" s="232" t="str">
        <f>IF($F$12="","",IF($AZ109="","",HLOOKUP($F$12,別紙mast!$D$9:$K$11,3,FALSE)))</f>
        <v/>
      </c>
      <c r="BD109" s="171" t="str">
        <f t="shared" si="110"/>
        <v/>
      </c>
      <c r="BE109" s="239"/>
      <c r="BF109" s="902" t="str">
        <f>IF($F$12="","",IF($BE109="","",HLOOKUP($F$12,別紙mast!$D$4:$K$7,4,FALSE)))</f>
        <v/>
      </c>
      <c r="BG109" s="903"/>
      <c r="BH109" s="233" t="str">
        <f t="shared" si="111"/>
        <v/>
      </c>
      <c r="BI109" s="235"/>
      <c r="BJ109" s="236"/>
      <c r="BK109" s="236"/>
      <c r="BL109" s="237"/>
      <c r="BM109" s="238"/>
      <c r="BN109" s="453"/>
      <c r="BO109" s="442" t="str">
        <f t="shared" si="112"/>
        <v/>
      </c>
      <c r="BP109" s="433" t="str">
        <f t="shared" si="90"/>
        <v/>
      </c>
      <c r="BQ109" s="445" t="str">
        <f t="shared" si="113"/>
        <v/>
      </c>
      <c r="BR109" s="433" t="str">
        <f t="shared" si="91"/>
        <v/>
      </c>
      <c r="BS109" s="444" t="str">
        <f t="shared" si="92"/>
        <v/>
      </c>
      <c r="BT109" s="432" t="str">
        <f t="shared" si="114"/>
        <v/>
      </c>
      <c r="BU109" s="441" t="str">
        <f t="shared" si="115"/>
        <v/>
      </c>
      <c r="BV109" s="457" t="str">
        <f t="shared" si="116"/>
        <v/>
      </c>
      <c r="BW109" s="215"/>
      <c r="BX109" s="222" t="str">
        <f t="shared" si="93"/>
        <v/>
      </c>
      <c r="BY109" s="222" t="str">
        <f t="shared" si="94"/>
        <v/>
      </c>
      <c r="BZ109" s="222" t="str">
        <f t="shared" si="95"/>
        <v/>
      </c>
      <c r="CA109" s="222" t="str">
        <f t="shared" si="96"/>
        <v/>
      </c>
      <c r="CB109" s="222" t="s">
        <v>468</v>
      </c>
      <c r="CC109" s="115"/>
      <c r="CD109" s="193" t="str">
        <f t="shared" si="97"/>
        <v/>
      </c>
      <c r="CE109" s="192" t="str">
        <f t="shared" si="98"/>
        <v/>
      </c>
      <c r="CF109" s="192" t="str">
        <f t="shared" si="99"/>
        <v/>
      </c>
      <c r="CG109" s="448" t="str">
        <f t="shared" si="100"/>
        <v/>
      </c>
      <c r="CH109" s="192" t="str">
        <f t="shared" si="101"/>
        <v/>
      </c>
      <c r="CI109" s="448" t="str">
        <f t="shared" si="102"/>
        <v/>
      </c>
      <c r="CJ109" s="446" t="str">
        <f t="shared" si="103"/>
        <v/>
      </c>
      <c r="CK109" s="386" t="str">
        <f t="shared" si="104"/>
        <v/>
      </c>
      <c r="CL109" s="387" t="str">
        <f t="shared" si="105"/>
        <v/>
      </c>
      <c r="CM109" s="387" t="str">
        <f t="shared" si="106"/>
        <v/>
      </c>
      <c r="CN109" s="430" t="str">
        <f t="shared" si="117"/>
        <v/>
      </c>
      <c r="CO109" s="229" t="str">
        <f t="shared" si="107"/>
        <v/>
      </c>
      <c r="CP109" s="229" t="str">
        <f t="shared" si="118"/>
        <v/>
      </c>
      <c r="CQ109" s="230" t="str">
        <f t="shared" si="108"/>
        <v/>
      </c>
      <c r="CR109" s="229" t="str">
        <f t="shared" si="119"/>
        <v/>
      </c>
      <c r="CS109" s="230" t="str">
        <f t="shared" si="120"/>
        <v/>
      </c>
      <c r="CT109" s="428" t="str">
        <f t="shared" si="121"/>
        <v/>
      </c>
      <c r="CU109" s="115"/>
      <c r="CV109" s="115"/>
      <c r="CW109" s="115"/>
      <c r="CX109" s="115"/>
      <c r="CY109" s="115"/>
      <c r="CZ109" s="115"/>
      <c r="DA109" s="115"/>
      <c r="DB109" s="115"/>
      <c r="DC109" s="115"/>
      <c r="DD109" s="115"/>
      <c r="DE109" s="115"/>
      <c r="DF109" s="115"/>
      <c r="DG109" s="125"/>
    </row>
    <row r="110" spans="2:111" ht="17.100000000000001" customHeight="1">
      <c r="B110" s="434">
        <v>80</v>
      </c>
      <c r="C110" s="904"/>
      <c r="D110" s="905"/>
      <c r="E110" s="905"/>
      <c r="F110" s="906"/>
      <c r="G110" s="907"/>
      <c r="H110" s="908"/>
      <c r="I110" s="909"/>
      <c r="J110" s="910"/>
      <c r="K110" s="911"/>
      <c r="L110" s="912"/>
      <c r="M110" s="912"/>
      <c r="N110" s="913"/>
      <c r="O110" s="14" t="s">
        <v>3</v>
      </c>
      <c r="P110" s="144" t="s">
        <v>3</v>
      </c>
      <c r="Q110" s="144" t="s">
        <v>3</v>
      </c>
      <c r="R110" s="79" t="s">
        <v>3</v>
      </c>
      <c r="S110" s="914"/>
      <c r="T110" s="915"/>
      <c r="U110" s="916"/>
      <c r="V110" s="14" t="s">
        <v>3</v>
      </c>
      <c r="W110" s="144" t="s">
        <v>3</v>
      </c>
      <c r="X110" s="144" t="s">
        <v>3</v>
      </c>
      <c r="Y110" s="79" t="s">
        <v>3</v>
      </c>
      <c r="Z110" s="914"/>
      <c r="AA110" s="915"/>
      <c r="AB110" s="916"/>
      <c r="AC110" s="14" t="s">
        <v>3</v>
      </c>
      <c r="AD110" s="16" t="s">
        <v>3</v>
      </c>
      <c r="AE110" s="16" t="s">
        <v>3</v>
      </c>
      <c r="AF110" s="16" t="s">
        <v>3</v>
      </c>
      <c r="AG110" s="16" t="s">
        <v>3</v>
      </c>
      <c r="AH110" s="79" t="s">
        <v>3</v>
      </c>
      <c r="AI110" s="167"/>
      <c r="AJ110" s="79" t="s">
        <v>3</v>
      </c>
      <c r="AK110" s="169"/>
      <c r="AL110" s="14" t="s">
        <v>3</v>
      </c>
      <c r="AM110" s="79" t="s">
        <v>3</v>
      </c>
      <c r="AN110" s="917"/>
      <c r="AO110" s="918"/>
      <c r="AP110" s="918"/>
      <c r="AQ110" s="919"/>
      <c r="AR110" s="456" t="str">
        <f t="shared" si="122"/>
        <v/>
      </c>
      <c r="AS110" s="14" t="s">
        <v>3</v>
      </c>
      <c r="AT110" s="16" t="s">
        <v>3</v>
      </c>
      <c r="AU110" s="153" t="s">
        <v>3</v>
      </c>
      <c r="AV110" s="158" t="s">
        <v>3</v>
      </c>
      <c r="AW110" s="79" t="s">
        <v>3</v>
      </c>
      <c r="AX110" s="79" t="s">
        <v>3</v>
      </c>
      <c r="AY110" s="153" t="s">
        <v>3</v>
      </c>
      <c r="AZ110" s="231"/>
      <c r="BA110" s="437" t="str">
        <f>IF($F$12="","",IF($AZ110="","",HLOOKUP($F$12,別紙mast!$D$4:$K$7,3,FALSE)))</f>
        <v/>
      </c>
      <c r="BB110" s="232" t="str">
        <f t="shared" si="109"/>
        <v/>
      </c>
      <c r="BC110" s="232" t="str">
        <f>IF($F$12="","",IF($AZ110="","",HLOOKUP($F$12,別紙mast!$D$9:$K$11,3,FALSE)))</f>
        <v/>
      </c>
      <c r="BD110" s="171" t="str">
        <f t="shared" si="110"/>
        <v/>
      </c>
      <c r="BE110" s="239"/>
      <c r="BF110" s="902" t="str">
        <f>IF($F$12="","",IF($BE110="","",HLOOKUP($F$12,別紙mast!$D$4:$K$7,4,FALSE)))</f>
        <v/>
      </c>
      <c r="BG110" s="903"/>
      <c r="BH110" s="233" t="str">
        <f t="shared" si="111"/>
        <v/>
      </c>
      <c r="BI110" s="235"/>
      <c r="BJ110" s="236"/>
      <c r="BK110" s="236"/>
      <c r="BL110" s="237"/>
      <c r="BM110" s="238"/>
      <c r="BN110" s="453"/>
      <c r="BO110" s="442" t="str">
        <f t="shared" si="112"/>
        <v/>
      </c>
      <c r="BP110" s="433" t="str">
        <f t="shared" si="90"/>
        <v/>
      </c>
      <c r="BQ110" s="445" t="str">
        <f t="shared" si="113"/>
        <v/>
      </c>
      <c r="BR110" s="433" t="str">
        <f t="shared" si="91"/>
        <v/>
      </c>
      <c r="BS110" s="444" t="str">
        <f t="shared" si="92"/>
        <v/>
      </c>
      <c r="BT110" s="432" t="str">
        <f t="shared" si="114"/>
        <v/>
      </c>
      <c r="BU110" s="441" t="str">
        <f t="shared" si="115"/>
        <v/>
      </c>
      <c r="BV110" s="457" t="str">
        <f t="shared" si="116"/>
        <v/>
      </c>
      <c r="BW110" s="215"/>
      <c r="BX110" s="222" t="str">
        <f t="shared" si="93"/>
        <v/>
      </c>
      <c r="BY110" s="222" t="str">
        <f t="shared" si="94"/>
        <v/>
      </c>
      <c r="BZ110" s="222" t="str">
        <f t="shared" si="95"/>
        <v/>
      </c>
      <c r="CA110" s="222" t="str">
        <f t="shared" si="96"/>
        <v/>
      </c>
      <c r="CB110" s="222" t="s">
        <v>468</v>
      </c>
      <c r="CC110" s="115"/>
      <c r="CD110" s="193" t="str">
        <f t="shared" si="97"/>
        <v/>
      </c>
      <c r="CE110" s="192" t="str">
        <f t="shared" si="98"/>
        <v/>
      </c>
      <c r="CF110" s="192" t="str">
        <f t="shared" si="99"/>
        <v/>
      </c>
      <c r="CG110" s="448" t="str">
        <f t="shared" si="100"/>
        <v/>
      </c>
      <c r="CH110" s="192" t="str">
        <f t="shared" si="101"/>
        <v/>
      </c>
      <c r="CI110" s="448" t="str">
        <f t="shared" si="102"/>
        <v/>
      </c>
      <c r="CJ110" s="446" t="str">
        <f t="shared" si="103"/>
        <v/>
      </c>
      <c r="CK110" s="386" t="str">
        <f t="shared" si="104"/>
        <v/>
      </c>
      <c r="CL110" s="387" t="str">
        <f t="shared" si="105"/>
        <v/>
      </c>
      <c r="CM110" s="387" t="str">
        <f t="shared" si="106"/>
        <v/>
      </c>
      <c r="CN110" s="430" t="str">
        <f t="shared" si="117"/>
        <v/>
      </c>
      <c r="CO110" s="229" t="str">
        <f t="shared" si="107"/>
        <v/>
      </c>
      <c r="CP110" s="229" t="str">
        <f t="shared" si="118"/>
        <v/>
      </c>
      <c r="CQ110" s="230" t="str">
        <f t="shared" si="108"/>
        <v/>
      </c>
      <c r="CR110" s="229" t="str">
        <f t="shared" si="119"/>
        <v/>
      </c>
      <c r="CS110" s="230" t="str">
        <f t="shared" si="120"/>
        <v/>
      </c>
      <c r="CT110" s="428" t="str">
        <f t="shared" si="121"/>
        <v/>
      </c>
      <c r="CU110" s="115"/>
      <c r="CV110" s="115"/>
      <c r="CW110" s="115"/>
      <c r="CX110" s="115"/>
      <c r="CY110" s="115"/>
      <c r="CZ110" s="115"/>
      <c r="DA110" s="115"/>
      <c r="DB110" s="115"/>
      <c r="DC110" s="115"/>
      <c r="DD110" s="115"/>
      <c r="DE110" s="115"/>
      <c r="DF110" s="115"/>
      <c r="DG110" s="125"/>
    </row>
    <row r="111" spans="2:111" ht="17.100000000000001" customHeight="1">
      <c r="B111" s="434">
        <v>81</v>
      </c>
      <c r="C111" s="904"/>
      <c r="D111" s="905"/>
      <c r="E111" s="905"/>
      <c r="F111" s="906"/>
      <c r="G111" s="907"/>
      <c r="H111" s="908"/>
      <c r="I111" s="909"/>
      <c r="J111" s="910"/>
      <c r="K111" s="911"/>
      <c r="L111" s="912"/>
      <c r="M111" s="912"/>
      <c r="N111" s="913"/>
      <c r="O111" s="14" t="s">
        <v>3</v>
      </c>
      <c r="P111" s="144" t="s">
        <v>3</v>
      </c>
      <c r="Q111" s="144" t="s">
        <v>3</v>
      </c>
      <c r="R111" s="79" t="s">
        <v>3</v>
      </c>
      <c r="S111" s="914"/>
      <c r="T111" s="915"/>
      <c r="U111" s="916"/>
      <c r="V111" s="14" t="s">
        <v>3</v>
      </c>
      <c r="W111" s="144" t="s">
        <v>3</v>
      </c>
      <c r="X111" s="144" t="s">
        <v>3</v>
      </c>
      <c r="Y111" s="79" t="s">
        <v>3</v>
      </c>
      <c r="Z111" s="914"/>
      <c r="AA111" s="915"/>
      <c r="AB111" s="916"/>
      <c r="AC111" s="14" t="s">
        <v>3</v>
      </c>
      <c r="AD111" s="16" t="s">
        <v>3</v>
      </c>
      <c r="AE111" s="16" t="s">
        <v>3</v>
      </c>
      <c r="AF111" s="16" t="s">
        <v>3</v>
      </c>
      <c r="AG111" s="16" t="s">
        <v>3</v>
      </c>
      <c r="AH111" s="79" t="s">
        <v>3</v>
      </c>
      <c r="AI111" s="167"/>
      <c r="AJ111" s="79" t="s">
        <v>3</v>
      </c>
      <c r="AK111" s="169"/>
      <c r="AL111" s="14" t="s">
        <v>3</v>
      </c>
      <c r="AM111" s="79" t="s">
        <v>3</v>
      </c>
      <c r="AN111" s="917"/>
      <c r="AO111" s="918"/>
      <c r="AP111" s="918"/>
      <c r="AQ111" s="919"/>
      <c r="AR111" s="456" t="str">
        <f t="shared" si="122"/>
        <v/>
      </c>
      <c r="AS111" s="14" t="s">
        <v>3</v>
      </c>
      <c r="AT111" s="16" t="s">
        <v>3</v>
      </c>
      <c r="AU111" s="153" t="s">
        <v>3</v>
      </c>
      <c r="AV111" s="158" t="s">
        <v>3</v>
      </c>
      <c r="AW111" s="79" t="s">
        <v>3</v>
      </c>
      <c r="AX111" s="79" t="s">
        <v>3</v>
      </c>
      <c r="AY111" s="153" t="s">
        <v>3</v>
      </c>
      <c r="AZ111" s="231"/>
      <c r="BA111" s="437" t="str">
        <f>IF($F$12="","",IF($AZ111="","",HLOOKUP($F$12,別紙mast!$D$4:$K$7,3,FALSE)))</f>
        <v/>
      </c>
      <c r="BB111" s="232" t="str">
        <f t="shared" si="109"/>
        <v/>
      </c>
      <c r="BC111" s="232" t="str">
        <f>IF($F$12="","",IF($AZ111="","",HLOOKUP($F$12,別紙mast!$D$9:$K$11,3,FALSE)))</f>
        <v/>
      </c>
      <c r="BD111" s="171" t="str">
        <f t="shared" si="110"/>
        <v/>
      </c>
      <c r="BE111" s="239"/>
      <c r="BF111" s="902" t="str">
        <f>IF($F$12="","",IF($BE111="","",HLOOKUP($F$12,別紙mast!$D$4:$K$7,4,FALSE)))</f>
        <v/>
      </c>
      <c r="BG111" s="903"/>
      <c r="BH111" s="233" t="str">
        <f t="shared" si="111"/>
        <v/>
      </c>
      <c r="BI111" s="235"/>
      <c r="BJ111" s="236"/>
      <c r="BK111" s="236"/>
      <c r="BL111" s="237"/>
      <c r="BM111" s="238"/>
      <c r="BN111" s="453"/>
      <c r="BO111" s="442" t="str">
        <f t="shared" si="112"/>
        <v/>
      </c>
      <c r="BP111" s="433" t="str">
        <f t="shared" si="90"/>
        <v/>
      </c>
      <c r="BQ111" s="445" t="str">
        <f t="shared" si="113"/>
        <v/>
      </c>
      <c r="BR111" s="433" t="str">
        <f t="shared" si="91"/>
        <v/>
      </c>
      <c r="BS111" s="444" t="str">
        <f t="shared" si="92"/>
        <v/>
      </c>
      <c r="BT111" s="432" t="str">
        <f t="shared" si="114"/>
        <v/>
      </c>
      <c r="BU111" s="441" t="str">
        <f t="shared" si="115"/>
        <v/>
      </c>
      <c r="BV111" s="457" t="str">
        <f t="shared" si="116"/>
        <v/>
      </c>
      <c r="BW111" s="215"/>
      <c r="BX111" s="222" t="str">
        <f t="shared" si="93"/>
        <v/>
      </c>
      <c r="BY111" s="222" t="str">
        <f t="shared" si="94"/>
        <v/>
      </c>
      <c r="BZ111" s="222" t="str">
        <f t="shared" si="95"/>
        <v/>
      </c>
      <c r="CA111" s="222" t="str">
        <f t="shared" si="96"/>
        <v/>
      </c>
      <c r="CB111" s="222" t="s">
        <v>468</v>
      </c>
      <c r="CC111" s="115"/>
      <c r="CD111" s="193" t="str">
        <f t="shared" si="97"/>
        <v/>
      </c>
      <c r="CE111" s="192" t="str">
        <f t="shared" si="98"/>
        <v/>
      </c>
      <c r="CF111" s="192" t="str">
        <f t="shared" si="99"/>
        <v/>
      </c>
      <c r="CG111" s="448" t="str">
        <f t="shared" si="100"/>
        <v/>
      </c>
      <c r="CH111" s="192" t="str">
        <f t="shared" si="101"/>
        <v/>
      </c>
      <c r="CI111" s="448" t="str">
        <f t="shared" si="102"/>
        <v/>
      </c>
      <c r="CJ111" s="446" t="str">
        <f t="shared" si="103"/>
        <v/>
      </c>
      <c r="CK111" s="386" t="str">
        <f t="shared" si="104"/>
        <v/>
      </c>
      <c r="CL111" s="387" t="str">
        <f t="shared" si="105"/>
        <v/>
      </c>
      <c r="CM111" s="387" t="str">
        <f t="shared" si="106"/>
        <v/>
      </c>
      <c r="CN111" s="430" t="str">
        <f t="shared" si="117"/>
        <v/>
      </c>
      <c r="CO111" s="229" t="str">
        <f t="shared" si="107"/>
        <v/>
      </c>
      <c r="CP111" s="229" t="str">
        <f t="shared" si="118"/>
        <v/>
      </c>
      <c r="CQ111" s="230" t="str">
        <f t="shared" si="108"/>
        <v/>
      </c>
      <c r="CR111" s="229" t="str">
        <f t="shared" si="119"/>
        <v/>
      </c>
      <c r="CS111" s="230" t="str">
        <f t="shared" si="120"/>
        <v/>
      </c>
      <c r="CT111" s="428" t="str">
        <f t="shared" si="121"/>
        <v/>
      </c>
      <c r="CU111" s="115"/>
      <c r="CV111" s="115"/>
      <c r="CW111" s="115"/>
      <c r="CX111" s="115"/>
      <c r="CY111" s="115"/>
      <c r="CZ111" s="115"/>
      <c r="DA111" s="115"/>
      <c r="DB111" s="115"/>
      <c r="DC111" s="115"/>
      <c r="DD111" s="115"/>
      <c r="DE111" s="115"/>
      <c r="DF111" s="115"/>
      <c r="DG111" s="125"/>
    </row>
    <row r="112" spans="2:111" ht="17.100000000000001" customHeight="1">
      <c r="B112" s="434">
        <v>82</v>
      </c>
      <c r="C112" s="904"/>
      <c r="D112" s="905"/>
      <c r="E112" s="905"/>
      <c r="F112" s="906"/>
      <c r="G112" s="907"/>
      <c r="H112" s="908"/>
      <c r="I112" s="909"/>
      <c r="J112" s="910"/>
      <c r="K112" s="911"/>
      <c r="L112" s="912"/>
      <c r="M112" s="912"/>
      <c r="N112" s="913"/>
      <c r="O112" s="14" t="s">
        <v>3</v>
      </c>
      <c r="P112" s="144" t="s">
        <v>3</v>
      </c>
      <c r="Q112" s="144" t="s">
        <v>3</v>
      </c>
      <c r="R112" s="79" t="s">
        <v>3</v>
      </c>
      <c r="S112" s="914"/>
      <c r="T112" s="915"/>
      <c r="U112" s="916"/>
      <c r="V112" s="14" t="s">
        <v>3</v>
      </c>
      <c r="W112" s="144" t="s">
        <v>3</v>
      </c>
      <c r="X112" s="144" t="s">
        <v>3</v>
      </c>
      <c r="Y112" s="79" t="s">
        <v>3</v>
      </c>
      <c r="Z112" s="914"/>
      <c r="AA112" s="915"/>
      <c r="AB112" s="916"/>
      <c r="AC112" s="14" t="s">
        <v>3</v>
      </c>
      <c r="AD112" s="16" t="s">
        <v>3</v>
      </c>
      <c r="AE112" s="16" t="s">
        <v>3</v>
      </c>
      <c r="AF112" s="16" t="s">
        <v>3</v>
      </c>
      <c r="AG112" s="16" t="s">
        <v>3</v>
      </c>
      <c r="AH112" s="79" t="s">
        <v>3</v>
      </c>
      <c r="AI112" s="167"/>
      <c r="AJ112" s="79" t="s">
        <v>3</v>
      </c>
      <c r="AK112" s="169"/>
      <c r="AL112" s="14" t="s">
        <v>3</v>
      </c>
      <c r="AM112" s="79" t="s">
        <v>3</v>
      </c>
      <c r="AN112" s="917"/>
      <c r="AO112" s="918"/>
      <c r="AP112" s="918"/>
      <c r="AQ112" s="919"/>
      <c r="AR112" s="456" t="str">
        <f t="shared" si="122"/>
        <v/>
      </c>
      <c r="AS112" s="15" t="s">
        <v>3</v>
      </c>
      <c r="AT112" s="16" t="s">
        <v>3</v>
      </c>
      <c r="AU112" s="153" t="s">
        <v>3</v>
      </c>
      <c r="AV112" s="158" t="s">
        <v>3</v>
      </c>
      <c r="AW112" s="79" t="s">
        <v>3</v>
      </c>
      <c r="AX112" s="79" t="s">
        <v>3</v>
      </c>
      <c r="AY112" s="153" t="s">
        <v>3</v>
      </c>
      <c r="AZ112" s="231"/>
      <c r="BA112" s="437" t="str">
        <f>IF($F$12="","",IF($AZ112="","",HLOOKUP($F$12,別紙mast!$D$4:$K$7,3,FALSE)))</f>
        <v/>
      </c>
      <c r="BB112" s="232" t="str">
        <f t="shared" si="109"/>
        <v/>
      </c>
      <c r="BC112" s="232" t="str">
        <f>IF($F$12="","",IF($AZ112="","",HLOOKUP($F$12,別紙mast!$D$9:$K$11,3,FALSE)))</f>
        <v/>
      </c>
      <c r="BD112" s="171" t="str">
        <f t="shared" si="110"/>
        <v/>
      </c>
      <c r="BE112" s="239"/>
      <c r="BF112" s="902" t="str">
        <f>IF($F$12="","",IF($BE112="","",HLOOKUP($F$12,別紙mast!$D$4:$K$7,4,FALSE)))</f>
        <v/>
      </c>
      <c r="BG112" s="903"/>
      <c r="BH112" s="233" t="str">
        <f t="shared" si="111"/>
        <v/>
      </c>
      <c r="BI112" s="235"/>
      <c r="BJ112" s="236"/>
      <c r="BK112" s="236"/>
      <c r="BL112" s="237"/>
      <c r="BM112" s="238"/>
      <c r="BN112" s="453"/>
      <c r="BO112" s="442" t="str">
        <f t="shared" si="112"/>
        <v/>
      </c>
      <c r="BP112" s="433" t="str">
        <f t="shared" si="90"/>
        <v/>
      </c>
      <c r="BQ112" s="445" t="str">
        <f t="shared" si="113"/>
        <v/>
      </c>
      <c r="BR112" s="433" t="str">
        <f t="shared" si="91"/>
        <v/>
      </c>
      <c r="BS112" s="444" t="str">
        <f t="shared" si="92"/>
        <v/>
      </c>
      <c r="BT112" s="432" t="str">
        <f t="shared" si="114"/>
        <v/>
      </c>
      <c r="BU112" s="441" t="str">
        <f t="shared" si="115"/>
        <v/>
      </c>
      <c r="BV112" s="457" t="str">
        <f t="shared" si="116"/>
        <v/>
      </c>
      <c r="BW112" s="215"/>
      <c r="BX112" s="222" t="str">
        <f t="shared" si="93"/>
        <v/>
      </c>
      <c r="BY112" s="222" t="str">
        <f t="shared" si="94"/>
        <v/>
      </c>
      <c r="BZ112" s="222" t="str">
        <f t="shared" si="95"/>
        <v/>
      </c>
      <c r="CA112" s="222" t="str">
        <f t="shared" si="96"/>
        <v/>
      </c>
      <c r="CB112" s="222" t="s">
        <v>468</v>
      </c>
      <c r="CC112" s="115"/>
      <c r="CD112" s="193" t="str">
        <f t="shared" si="97"/>
        <v/>
      </c>
      <c r="CE112" s="192" t="str">
        <f t="shared" si="98"/>
        <v/>
      </c>
      <c r="CF112" s="192" t="str">
        <f t="shared" si="99"/>
        <v/>
      </c>
      <c r="CG112" s="448" t="str">
        <f t="shared" si="100"/>
        <v/>
      </c>
      <c r="CH112" s="192" t="str">
        <f t="shared" si="101"/>
        <v/>
      </c>
      <c r="CI112" s="448" t="str">
        <f t="shared" si="102"/>
        <v/>
      </c>
      <c r="CJ112" s="446" t="str">
        <f t="shared" si="103"/>
        <v/>
      </c>
      <c r="CK112" s="386" t="str">
        <f t="shared" si="104"/>
        <v/>
      </c>
      <c r="CL112" s="387" t="str">
        <f t="shared" si="105"/>
        <v/>
      </c>
      <c r="CM112" s="387" t="str">
        <f t="shared" si="106"/>
        <v/>
      </c>
      <c r="CN112" s="430" t="str">
        <f t="shared" si="117"/>
        <v/>
      </c>
      <c r="CO112" s="229" t="str">
        <f t="shared" si="107"/>
        <v/>
      </c>
      <c r="CP112" s="229" t="str">
        <f t="shared" si="118"/>
        <v/>
      </c>
      <c r="CQ112" s="230" t="str">
        <f t="shared" si="108"/>
        <v/>
      </c>
      <c r="CR112" s="229" t="str">
        <f t="shared" si="119"/>
        <v/>
      </c>
      <c r="CS112" s="230" t="str">
        <f t="shared" si="120"/>
        <v/>
      </c>
      <c r="CT112" s="428" t="str">
        <f t="shared" si="121"/>
        <v/>
      </c>
      <c r="CU112" s="115"/>
      <c r="CV112" s="115"/>
      <c r="CW112" s="115"/>
      <c r="CX112" s="115"/>
      <c r="CY112" s="115"/>
      <c r="CZ112" s="115"/>
      <c r="DA112" s="115"/>
      <c r="DB112" s="115"/>
      <c r="DC112" s="115"/>
      <c r="DD112" s="115"/>
      <c r="DE112" s="115"/>
      <c r="DF112" s="115"/>
      <c r="DG112" s="125"/>
    </row>
    <row r="113" spans="2:111" ht="17.100000000000001" customHeight="1">
      <c r="B113" s="434">
        <v>83</v>
      </c>
      <c r="C113" s="904"/>
      <c r="D113" s="905"/>
      <c r="E113" s="905"/>
      <c r="F113" s="906"/>
      <c r="G113" s="907"/>
      <c r="H113" s="908"/>
      <c r="I113" s="909"/>
      <c r="J113" s="910"/>
      <c r="K113" s="911"/>
      <c r="L113" s="912"/>
      <c r="M113" s="912"/>
      <c r="N113" s="913"/>
      <c r="O113" s="14" t="s">
        <v>3</v>
      </c>
      <c r="P113" s="144" t="s">
        <v>3</v>
      </c>
      <c r="Q113" s="144" t="s">
        <v>3</v>
      </c>
      <c r="R113" s="79" t="s">
        <v>3</v>
      </c>
      <c r="S113" s="914"/>
      <c r="T113" s="915"/>
      <c r="U113" s="916"/>
      <c r="V113" s="14" t="s">
        <v>3</v>
      </c>
      <c r="W113" s="144" t="s">
        <v>3</v>
      </c>
      <c r="X113" s="144" t="s">
        <v>3</v>
      </c>
      <c r="Y113" s="79" t="s">
        <v>3</v>
      </c>
      <c r="Z113" s="914"/>
      <c r="AA113" s="915"/>
      <c r="AB113" s="916"/>
      <c r="AC113" s="14" t="s">
        <v>3</v>
      </c>
      <c r="AD113" s="16" t="s">
        <v>3</v>
      </c>
      <c r="AE113" s="16" t="s">
        <v>3</v>
      </c>
      <c r="AF113" s="16" t="s">
        <v>3</v>
      </c>
      <c r="AG113" s="16" t="s">
        <v>3</v>
      </c>
      <c r="AH113" s="79" t="s">
        <v>3</v>
      </c>
      <c r="AI113" s="167"/>
      <c r="AJ113" s="79" t="s">
        <v>3</v>
      </c>
      <c r="AK113" s="169"/>
      <c r="AL113" s="14" t="s">
        <v>3</v>
      </c>
      <c r="AM113" s="79" t="s">
        <v>3</v>
      </c>
      <c r="AN113" s="917"/>
      <c r="AO113" s="918"/>
      <c r="AP113" s="918"/>
      <c r="AQ113" s="919"/>
      <c r="AR113" s="456" t="str">
        <f t="shared" si="122"/>
        <v/>
      </c>
      <c r="AS113" s="14" t="s">
        <v>3</v>
      </c>
      <c r="AT113" s="16" t="s">
        <v>3</v>
      </c>
      <c r="AU113" s="153" t="s">
        <v>3</v>
      </c>
      <c r="AV113" s="158" t="s">
        <v>3</v>
      </c>
      <c r="AW113" s="79" t="s">
        <v>3</v>
      </c>
      <c r="AX113" s="79" t="s">
        <v>3</v>
      </c>
      <c r="AY113" s="153" t="s">
        <v>3</v>
      </c>
      <c r="AZ113" s="231"/>
      <c r="BA113" s="437" t="str">
        <f>IF($F$12="","",IF($AZ113="","",HLOOKUP($F$12,別紙mast!$D$4:$K$7,3,FALSE)))</f>
        <v/>
      </c>
      <c r="BB113" s="232" t="str">
        <f t="shared" si="109"/>
        <v/>
      </c>
      <c r="BC113" s="232" t="str">
        <f>IF($F$12="","",IF($AZ113="","",HLOOKUP($F$12,別紙mast!$D$9:$K$11,3,FALSE)))</f>
        <v/>
      </c>
      <c r="BD113" s="171" t="str">
        <f t="shared" si="110"/>
        <v/>
      </c>
      <c r="BE113" s="239"/>
      <c r="BF113" s="902" t="str">
        <f>IF($F$12="","",IF($BE113="","",HLOOKUP($F$12,別紙mast!$D$4:$K$7,4,FALSE)))</f>
        <v/>
      </c>
      <c r="BG113" s="903"/>
      <c r="BH113" s="233" t="str">
        <f t="shared" si="111"/>
        <v/>
      </c>
      <c r="BI113" s="235"/>
      <c r="BJ113" s="236"/>
      <c r="BK113" s="236"/>
      <c r="BL113" s="237"/>
      <c r="BM113" s="238"/>
      <c r="BN113" s="453"/>
      <c r="BO113" s="442" t="str">
        <f t="shared" si="112"/>
        <v/>
      </c>
      <c r="BP113" s="433" t="str">
        <f t="shared" si="90"/>
        <v/>
      </c>
      <c r="BQ113" s="445" t="str">
        <f t="shared" si="113"/>
        <v/>
      </c>
      <c r="BR113" s="433" t="str">
        <f t="shared" si="91"/>
        <v/>
      </c>
      <c r="BS113" s="444" t="str">
        <f t="shared" si="92"/>
        <v/>
      </c>
      <c r="BT113" s="432" t="str">
        <f t="shared" si="114"/>
        <v/>
      </c>
      <c r="BU113" s="441" t="str">
        <f t="shared" si="115"/>
        <v/>
      </c>
      <c r="BV113" s="457" t="str">
        <f t="shared" si="116"/>
        <v/>
      </c>
      <c r="BW113" s="215"/>
      <c r="BX113" s="222" t="str">
        <f t="shared" si="93"/>
        <v/>
      </c>
      <c r="BY113" s="222" t="str">
        <f t="shared" si="94"/>
        <v/>
      </c>
      <c r="BZ113" s="222" t="str">
        <f t="shared" si="95"/>
        <v/>
      </c>
      <c r="CA113" s="222" t="str">
        <f t="shared" si="96"/>
        <v/>
      </c>
      <c r="CB113" s="222" t="s">
        <v>468</v>
      </c>
      <c r="CC113" s="115"/>
      <c r="CD113" s="193" t="str">
        <f t="shared" si="97"/>
        <v/>
      </c>
      <c r="CE113" s="192" t="str">
        <f t="shared" si="98"/>
        <v/>
      </c>
      <c r="CF113" s="192" t="str">
        <f t="shared" si="99"/>
        <v/>
      </c>
      <c r="CG113" s="448" t="str">
        <f t="shared" si="100"/>
        <v/>
      </c>
      <c r="CH113" s="192" t="str">
        <f t="shared" si="101"/>
        <v/>
      </c>
      <c r="CI113" s="448" t="str">
        <f t="shared" si="102"/>
        <v/>
      </c>
      <c r="CJ113" s="446" t="str">
        <f t="shared" si="103"/>
        <v/>
      </c>
      <c r="CK113" s="386" t="str">
        <f t="shared" si="104"/>
        <v/>
      </c>
      <c r="CL113" s="387" t="str">
        <f t="shared" si="105"/>
        <v/>
      </c>
      <c r="CM113" s="387" t="str">
        <f t="shared" si="106"/>
        <v/>
      </c>
      <c r="CN113" s="430" t="str">
        <f t="shared" si="117"/>
        <v/>
      </c>
      <c r="CO113" s="229" t="str">
        <f t="shared" si="107"/>
        <v/>
      </c>
      <c r="CP113" s="229" t="str">
        <f t="shared" si="118"/>
        <v/>
      </c>
      <c r="CQ113" s="230" t="str">
        <f t="shared" si="108"/>
        <v/>
      </c>
      <c r="CR113" s="229" t="str">
        <f t="shared" si="119"/>
        <v/>
      </c>
      <c r="CS113" s="230" t="str">
        <f t="shared" si="120"/>
        <v/>
      </c>
      <c r="CT113" s="428" t="str">
        <f t="shared" si="121"/>
        <v/>
      </c>
      <c r="CU113" s="115"/>
      <c r="CV113" s="115"/>
      <c r="CW113" s="115"/>
      <c r="CX113" s="115"/>
      <c r="CY113" s="115"/>
      <c r="CZ113" s="115"/>
      <c r="DA113" s="115"/>
      <c r="DB113" s="115"/>
      <c r="DC113" s="115"/>
      <c r="DD113" s="115"/>
      <c r="DE113" s="115"/>
      <c r="DF113" s="115"/>
      <c r="DG113" s="125"/>
    </row>
    <row r="114" spans="2:111" ht="17.100000000000001" customHeight="1">
      <c r="B114" s="434">
        <v>84</v>
      </c>
      <c r="C114" s="904"/>
      <c r="D114" s="905"/>
      <c r="E114" s="905"/>
      <c r="F114" s="906"/>
      <c r="G114" s="907"/>
      <c r="H114" s="908"/>
      <c r="I114" s="909"/>
      <c r="J114" s="910"/>
      <c r="K114" s="911"/>
      <c r="L114" s="912"/>
      <c r="M114" s="912"/>
      <c r="N114" s="913"/>
      <c r="O114" s="14" t="s">
        <v>3</v>
      </c>
      <c r="P114" s="144" t="s">
        <v>3</v>
      </c>
      <c r="Q114" s="144" t="s">
        <v>3</v>
      </c>
      <c r="R114" s="79" t="s">
        <v>3</v>
      </c>
      <c r="S114" s="914"/>
      <c r="T114" s="915"/>
      <c r="U114" s="916"/>
      <c r="V114" s="14" t="s">
        <v>3</v>
      </c>
      <c r="W114" s="144" t="s">
        <v>3</v>
      </c>
      <c r="X114" s="144" t="s">
        <v>3</v>
      </c>
      <c r="Y114" s="79" t="s">
        <v>3</v>
      </c>
      <c r="Z114" s="914"/>
      <c r="AA114" s="915"/>
      <c r="AB114" s="916"/>
      <c r="AC114" s="14" t="s">
        <v>3</v>
      </c>
      <c r="AD114" s="16" t="s">
        <v>3</v>
      </c>
      <c r="AE114" s="16" t="s">
        <v>3</v>
      </c>
      <c r="AF114" s="16" t="s">
        <v>3</v>
      </c>
      <c r="AG114" s="16" t="s">
        <v>3</v>
      </c>
      <c r="AH114" s="79" t="s">
        <v>3</v>
      </c>
      <c r="AI114" s="167"/>
      <c r="AJ114" s="79" t="s">
        <v>3</v>
      </c>
      <c r="AK114" s="169"/>
      <c r="AL114" s="14" t="s">
        <v>3</v>
      </c>
      <c r="AM114" s="79" t="s">
        <v>3</v>
      </c>
      <c r="AN114" s="917"/>
      <c r="AO114" s="918"/>
      <c r="AP114" s="918"/>
      <c r="AQ114" s="919"/>
      <c r="AR114" s="456" t="str">
        <f t="shared" si="122"/>
        <v/>
      </c>
      <c r="AS114" s="14" t="s">
        <v>3</v>
      </c>
      <c r="AT114" s="16" t="s">
        <v>3</v>
      </c>
      <c r="AU114" s="153" t="s">
        <v>3</v>
      </c>
      <c r="AV114" s="158" t="s">
        <v>3</v>
      </c>
      <c r="AW114" s="79" t="s">
        <v>3</v>
      </c>
      <c r="AX114" s="79" t="s">
        <v>3</v>
      </c>
      <c r="AY114" s="153" t="s">
        <v>3</v>
      </c>
      <c r="AZ114" s="231"/>
      <c r="BA114" s="437" t="str">
        <f>IF($F$12="","",IF($AZ114="","",HLOOKUP($F$12,別紙mast!$D$4:$K$7,3,FALSE)))</f>
        <v/>
      </c>
      <c r="BB114" s="232" t="str">
        <f t="shared" si="109"/>
        <v/>
      </c>
      <c r="BC114" s="232" t="str">
        <f>IF($F$12="","",IF($AZ114="","",HLOOKUP($F$12,別紙mast!$D$9:$K$11,3,FALSE)))</f>
        <v/>
      </c>
      <c r="BD114" s="171" t="str">
        <f t="shared" si="110"/>
        <v/>
      </c>
      <c r="BE114" s="239"/>
      <c r="BF114" s="902" t="str">
        <f>IF($F$12="","",IF($BE114="","",HLOOKUP($F$12,別紙mast!$D$4:$K$7,4,FALSE)))</f>
        <v/>
      </c>
      <c r="BG114" s="903"/>
      <c r="BH114" s="233" t="str">
        <f t="shared" si="111"/>
        <v/>
      </c>
      <c r="BI114" s="235"/>
      <c r="BJ114" s="236"/>
      <c r="BK114" s="236"/>
      <c r="BL114" s="237"/>
      <c r="BM114" s="238"/>
      <c r="BN114" s="453"/>
      <c r="BO114" s="442" t="str">
        <f t="shared" si="112"/>
        <v/>
      </c>
      <c r="BP114" s="433" t="str">
        <f t="shared" si="90"/>
        <v/>
      </c>
      <c r="BQ114" s="445" t="str">
        <f t="shared" si="113"/>
        <v/>
      </c>
      <c r="BR114" s="433" t="str">
        <f t="shared" si="91"/>
        <v/>
      </c>
      <c r="BS114" s="444" t="str">
        <f t="shared" si="92"/>
        <v/>
      </c>
      <c r="BT114" s="432" t="str">
        <f t="shared" si="114"/>
        <v/>
      </c>
      <c r="BU114" s="441" t="str">
        <f t="shared" si="115"/>
        <v/>
      </c>
      <c r="BV114" s="457" t="str">
        <f t="shared" si="116"/>
        <v/>
      </c>
      <c r="BW114" s="215"/>
      <c r="BX114" s="222" t="str">
        <f t="shared" si="93"/>
        <v/>
      </c>
      <c r="BY114" s="222" t="str">
        <f t="shared" si="94"/>
        <v/>
      </c>
      <c r="BZ114" s="222" t="str">
        <f t="shared" si="95"/>
        <v/>
      </c>
      <c r="CA114" s="222" t="str">
        <f t="shared" si="96"/>
        <v/>
      </c>
      <c r="CB114" s="222" t="s">
        <v>468</v>
      </c>
      <c r="CC114" s="115"/>
      <c r="CD114" s="193" t="str">
        <f t="shared" si="97"/>
        <v/>
      </c>
      <c r="CE114" s="192" t="str">
        <f t="shared" si="98"/>
        <v/>
      </c>
      <c r="CF114" s="192" t="str">
        <f t="shared" si="99"/>
        <v/>
      </c>
      <c r="CG114" s="448" t="str">
        <f t="shared" si="100"/>
        <v/>
      </c>
      <c r="CH114" s="192" t="str">
        <f t="shared" si="101"/>
        <v/>
      </c>
      <c r="CI114" s="448" t="str">
        <f t="shared" si="102"/>
        <v/>
      </c>
      <c r="CJ114" s="446" t="str">
        <f t="shared" si="103"/>
        <v/>
      </c>
      <c r="CK114" s="386" t="str">
        <f t="shared" si="104"/>
        <v/>
      </c>
      <c r="CL114" s="387" t="str">
        <f t="shared" si="105"/>
        <v/>
      </c>
      <c r="CM114" s="387" t="str">
        <f t="shared" si="106"/>
        <v/>
      </c>
      <c r="CN114" s="430" t="str">
        <f t="shared" si="117"/>
        <v/>
      </c>
      <c r="CO114" s="229" t="str">
        <f t="shared" si="107"/>
        <v/>
      </c>
      <c r="CP114" s="229" t="str">
        <f t="shared" si="118"/>
        <v/>
      </c>
      <c r="CQ114" s="230" t="str">
        <f t="shared" si="108"/>
        <v/>
      </c>
      <c r="CR114" s="229" t="str">
        <f t="shared" si="119"/>
        <v/>
      </c>
      <c r="CS114" s="230" t="str">
        <f t="shared" si="120"/>
        <v/>
      </c>
      <c r="CT114" s="428" t="str">
        <f t="shared" si="121"/>
        <v/>
      </c>
      <c r="CU114" s="115"/>
      <c r="CV114" s="115"/>
      <c r="CW114" s="115"/>
      <c r="CX114" s="115"/>
      <c r="CY114" s="115"/>
      <c r="CZ114" s="115"/>
      <c r="DA114" s="115"/>
      <c r="DB114" s="115"/>
      <c r="DC114" s="115"/>
      <c r="DD114" s="115"/>
      <c r="DE114" s="115"/>
      <c r="DF114" s="115"/>
      <c r="DG114" s="125"/>
    </row>
    <row r="115" spans="2:111" ht="17.100000000000001" customHeight="1">
      <c r="B115" s="434">
        <v>85</v>
      </c>
      <c r="C115" s="904"/>
      <c r="D115" s="905"/>
      <c r="E115" s="905"/>
      <c r="F115" s="906"/>
      <c r="G115" s="907"/>
      <c r="H115" s="908"/>
      <c r="I115" s="909"/>
      <c r="J115" s="910"/>
      <c r="K115" s="911"/>
      <c r="L115" s="912"/>
      <c r="M115" s="912"/>
      <c r="N115" s="913"/>
      <c r="O115" s="14" t="s">
        <v>3</v>
      </c>
      <c r="P115" s="144" t="s">
        <v>3</v>
      </c>
      <c r="Q115" s="144" t="s">
        <v>3</v>
      </c>
      <c r="R115" s="79" t="s">
        <v>3</v>
      </c>
      <c r="S115" s="914"/>
      <c r="T115" s="915"/>
      <c r="U115" s="916"/>
      <c r="V115" s="14" t="s">
        <v>3</v>
      </c>
      <c r="W115" s="144" t="s">
        <v>3</v>
      </c>
      <c r="X115" s="144" t="s">
        <v>3</v>
      </c>
      <c r="Y115" s="79" t="s">
        <v>3</v>
      </c>
      <c r="Z115" s="914"/>
      <c r="AA115" s="915"/>
      <c r="AB115" s="916"/>
      <c r="AC115" s="14" t="s">
        <v>3</v>
      </c>
      <c r="AD115" s="16" t="s">
        <v>3</v>
      </c>
      <c r="AE115" s="16" t="s">
        <v>3</v>
      </c>
      <c r="AF115" s="16" t="s">
        <v>3</v>
      </c>
      <c r="AG115" s="16" t="s">
        <v>3</v>
      </c>
      <c r="AH115" s="79" t="s">
        <v>3</v>
      </c>
      <c r="AI115" s="167"/>
      <c r="AJ115" s="79" t="s">
        <v>3</v>
      </c>
      <c r="AK115" s="169"/>
      <c r="AL115" s="14" t="s">
        <v>3</v>
      </c>
      <c r="AM115" s="79" t="s">
        <v>3</v>
      </c>
      <c r="AN115" s="917"/>
      <c r="AO115" s="918"/>
      <c r="AP115" s="918"/>
      <c r="AQ115" s="919"/>
      <c r="AR115" s="456" t="str">
        <f t="shared" si="122"/>
        <v/>
      </c>
      <c r="AS115" s="14" t="s">
        <v>3</v>
      </c>
      <c r="AT115" s="16" t="s">
        <v>3</v>
      </c>
      <c r="AU115" s="153" t="s">
        <v>3</v>
      </c>
      <c r="AV115" s="158" t="s">
        <v>3</v>
      </c>
      <c r="AW115" s="79" t="s">
        <v>3</v>
      </c>
      <c r="AX115" s="79" t="s">
        <v>3</v>
      </c>
      <c r="AY115" s="153" t="s">
        <v>3</v>
      </c>
      <c r="AZ115" s="231"/>
      <c r="BA115" s="437" t="str">
        <f>IF($F$12="","",IF($AZ115="","",HLOOKUP($F$12,別紙mast!$D$4:$K$7,3,FALSE)))</f>
        <v/>
      </c>
      <c r="BB115" s="232" t="str">
        <f t="shared" si="109"/>
        <v/>
      </c>
      <c r="BC115" s="232" t="str">
        <f>IF($F$12="","",IF($AZ115="","",HLOOKUP($F$12,別紙mast!$D$9:$K$11,3,FALSE)))</f>
        <v/>
      </c>
      <c r="BD115" s="171" t="str">
        <f t="shared" si="110"/>
        <v/>
      </c>
      <c r="BE115" s="239"/>
      <c r="BF115" s="902" t="str">
        <f>IF($F$12="","",IF($BE115="","",HLOOKUP($F$12,別紙mast!$D$4:$K$7,4,FALSE)))</f>
        <v/>
      </c>
      <c r="BG115" s="903"/>
      <c r="BH115" s="233" t="str">
        <f t="shared" si="111"/>
        <v/>
      </c>
      <c r="BI115" s="235"/>
      <c r="BJ115" s="236"/>
      <c r="BK115" s="236"/>
      <c r="BL115" s="237"/>
      <c r="BM115" s="238"/>
      <c r="BN115" s="453"/>
      <c r="BO115" s="442" t="str">
        <f t="shared" si="112"/>
        <v/>
      </c>
      <c r="BP115" s="433" t="str">
        <f t="shared" si="90"/>
        <v/>
      </c>
      <c r="BQ115" s="445" t="str">
        <f t="shared" si="113"/>
        <v/>
      </c>
      <c r="BR115" s="433" t="str">
        <f t="shared" si="91"/>
        <v/>
      </c>
      <c r="BS115" s="444" t="str">
        <f t="shared" si="92"/>
        <v/>
      </c>
      <c r="BT115" s="432" t="str">
        <f t="shared" si="114"/>
        <v/>
      </c>
      <c r="BU115" s="441" t="str">
        <f t="shared" si="115"/>
        <v/>
      </c>
      <c r="BV115" s="457" t="str">
        <f t="shared" si="116"/>
        <v/>
      </c>
      <c r="BW115" s="215"/>
      <c r="BX115" s="222" t="str">
        <f t="shared" si="93"/>
        <v/>
      </c>
      <c r="BY115" s="222" t="str">
        <f t="shared" si="94"/>
        <v/>
      </c>
      <c r="BZ115" s="222" t="str">
        <f t="shared" si="95"/>
        <v/>
      </c>
      <c r="CA115" s="222" t="str">
        <f t="shared" si="96"/>
        <v/>
      </c>
      <c r="CB115" s="222" t="s">
        <v>468</v>
      </c>
      <c r="CC115" s="115"/>
      <c r="CD115" s="193" t="str">
        <f t="shared" si="97"/>
        <v/>
      </c>
      <c r="CE115" s="192" t="str">
        <f t="shared" si="98"/>
        <v/>
      </c>
      <c r="CF115" s="192" t="str">
        <f t="shared" si="99"/>
        <v/>
      </c>
      <c r="CG115" s="448" t="str">
        <f t="shared" si="100"/>
        <v/>
      </c>
      <c r="CH115" s="192" t="str">
        <f t="shared" si="101"/>
        <v/>
      </c>
      <c r="CI115" s="448" t="str">
        <f t="shared" si="102"/>
        <v/>
      </c>
      <c r="CJ115" s="446" t="str">
        <f t="shared" si="103"/>
        <v/>
      </c>
      <c r="CK115" s="386" t="str">
        <f t="shared" si="104"/>
        <v/>
      </c>
      <c r="CL115" s="387" t="str">
        <f t="shared" si="105"/>
        <v/>
      </c>
      <c r="CM115" s="387" t="str">
        <f t="shared" si="106"/>
        <v/>
      </c>
      <c r="CN115" s="430" t="str">
        <f t="shared" si="117"/>
        <v/>
      </c>
      <c r="CO115" s="229" t="str">
        <f t="shared" si="107"/>
        <v/>
      </c>
      <c r="CP115" s="229" t="str">
        <f t="shared" si="118"/>
        <v/>
      </c>
      <c r="CQ115" s="230" t="str">
        <f t="shared" si="108"/>
        <v/>
      </c>
      <c r="CR115" s="229" t="str">
        <f t="shared" si="119"/>
        <v/>
      </c>
      <c r="CS115" s="230" t="str">
        <f t="shared" si="120"/>
        <v/>
      </c>
      <c r="CT115" s="428" t="str">
        <f t="shared" si="121"/>
        <v/>
      </c>
      <c r="CU115" s="115"/>
      <c r="CV115" s="115"/>
      <c r="CW115" s="115"/>
      <c r="CX115" s="115"/>
      <c r="CY115" s="115"/>
      <c r="CZ115" s="115"/>
      <c r="DA115" s="115"/>
      <c r="DB115" s="115"/>
      <c r="DC115" s="115"/>
      <c r="DD115" s="115"/>
      <c r="DE115" s="115"/>
      <c r="DF115" s="115"/>
      <c r="DG115" s="125"/>
    </row>
    <row r="116" spans="2:111" ht="17.100000000000001" customHeight="1">
      <c r="B116" s="434">
        <v>86</v>
      </c>
      <c r="C116" s="904"/>
      <c r="D116" s="905"/>
      <c r="E116" s="905"/>
      <c r="F116" s="906"/>
      <c r="G116" s="907"/>
      <c r="H116" s="908"/>
      <c r="I116" s="909"/>
      <c r="J116" s="910"/>
      <c r="K116" s="911"/>
      <c r="L116" s="912"/>
      <c r="M116" s="912"/>
      <c r="N116" s="913"/>
      <c r="O116" s="14" t="s">
        <v>3</v>
      </c>
      <c r="P116" s="144" t="s">
        <v>3</v>
      </c>
      <c r="Q116" s="144" t="s">
        <v>3</v>
      </c>
      <c r="R116" s="79" t="s">
        <v>3</v>
      </c>
      <c r="S116" s="914"/>
      <c r="T116" s="915"/>
      <c r="U116" s="916"/>
      <c r="V116" s="14" t="s">
        <v>3</v>
      </c>
      <c r="W116" s="144" t="s">
        <v>3</v>
      </c>
      <c r="X116" s="144" t="s">
        <v>3</v>
      </c>
      <c r="Y116" s="79" t="s">
        <v>3</v>
      </c>
      <c r="Z116" s="914"/>
      <c r="AA116" s="915"/>
      <c r="AB116" s="916"/>
      <c r="AC116" s="14" t="s">
        <v>3</v>
      </c>
      <c r="AD116" s="16" t="s">
        <v>3</v>
      </c>
      <c r="AE116" s="16" t="s">
        <v>3</v>
      </c>
      <c r="AF116" s="16" t="s">
        <v>3</v>
      </c>
      <c r="AG116" s="16" t="s">
        <v>3</v>
      </c>
      <c r="AH116" s="79" t="s">
        <v>3</v>
      </c>
      <c r="AI116" s="167"/>
      <c r="AJ116" s="79" t="s">
        <v>3</v>
      </c>
      <c r="AK116" s="169"/>
      <c r="AL116" s="14" t="s">
        <v>3</v>
      </c>
      <c r="AM116" s="79" t="s">
        <v>3</v>
      </c>
      <c r="AN116" s="917"/>
      <c r="AO116" s="918"/>
      <c r="AP116" s="918"/>
      <c r="AQ116" s="919"/>
      <c r="AR116" s="456" t="str">
        <f t="shared" si="122"/>
        <v/>
      </c>
      <c r="AS116" s="14" t="s">
        <v>3</v>
      </c>
      <c r="AT116" s="16" t="s">
        <v>3</v>
      </c>
      <c r="AU116" s="153" t="s">
        <v>3</v>
      </c>
      <c r="AV116" s="158" t="s">
        <v>3</v>
      </c>
      <c r="AW116" s="79" t="s">
        <v>3</v>
      </c>
      <c r="AX116" s="79" t="s">
        <v>3</v>
      </c>
      <c r="AY116" s="153" t="s">
        <v>3</v>
      </c>
      <c r="AZ116" s="231"/>
      <c r="BA116" s="437" t="str">
        <f>IF($F$12="","",IF($AZ116="","",HLOOKUP($F$12,別紙mast!$D$4:$K$7,3,FALSE)))</f>
        <v/>
      </c>
      <c r="BB116" s="232" t="str">
        <f t="shared" si="109"/>
        <v/>
      </c>
      <c r="BC116" s="232" t="str">
        <f>IF($F$12="","",IF($AZ116="","",HLOOKUP($F$12,別紙mast!$D$9:$K$11,3,FALSE)))</f>
        <v/>
      </c>
      <c r="BD116" s="171" t="str">
        <f t="shared" si="110"/>
        <v/>
      </c>
      <c r="BE116" s="239"/>
      <c r="BF116" s="902" t="str">
        <f>IF($F$12="","",IF($BE116="","",HLOOKUP($F$12,別紙mast!$D$4:$K$7,4,FALSE)))</f>
        <v/>
      </c>
      <c r="BG116" s="903"/>
      <c r="BH116" s="233" t="str">
        <f t="shared" si="111"/>
        <v/>
      </c>
      <c r="BI116" s="235"/>
      <c r="BJ116" s="236"/>
      <c r="BK116" s="236"/>
      <c r="BL116" s="237"/>
      <c r="BM116" s="238"/>
      <c r="BN116" s="453"/>
      <c r="BO116" s="442" t="str">
        <f t="shared" si="112"/>
        <v/>
      </c>
      <c r="BP116" s="433" t="str">
        <f t="shared" si="90"/>
        <v/>
      </c>
      <c r="BQ116" s="445" t="str">
        <f t="shared" si="113"/>
        <v/>
      </c>
      <c r="BR116" s="433" t="str">
        <f t="shared" si="91"/>
        <v/>
      </c>
      <c r="BS116" s="444" t="str">
        <f t="shared" si="92"/>
        <v/>
      </c>
      <c r="BT116" s="432" t="str">
        <f t="shared" si="114"/>
        <v/>
      </c>
      <c r="BU116" s="441" t="str">
        <f t="shared" si="115"/>
        <v/>
      </c>
      <c r="BV116" s="457" t="str">
        <f t="shared" si="116"/>
        <v/>
      </c>
      <c r="BW116" s="215"/>
      <c r="BX116" s="222" t="str">
        <f t="shared" si="93"/>
        <v/>
      </c>
      <c r="BY116" s="222" t="str">
        <f t="shared" si="94"/>
        <v/>
      </c>
      <c r="BZ116" s="222" t="str">
        <f t="shared" si="95"/>
        <v/>
      </c>
      <c r="CA116" s="222" t="str">
        <f t="shared" si="96"/>
        <v/>
      </c>
      <c r="CB116" s="222" t="s">
        <v>468</v>
      </c>
      <c r="CC116" s="115"/>
      <c r="CD116" s="193" t="str">
        <f t="shared" si="97"/>
        <v/>
      </c>
      <c r="CE116" s="192" t="str">
        <f t="shared" si="98"/>
        <v/>
      </c>
      <c r="CF116" s="192" t="str">
        <f t="shared" si="99"/>
        <v/>
      </c>
      <c r="CG116" s="448" t="str">
        <f t="shared" si="100"/>
        <v/>
      </c>
      <c r="CH116" s="192" t="str">
        <f t="shared" si="101"/>
        <v/>
      </c>
      <c r="CI116" s="448" t="str">
        <f t="shared" si="102"/>
        <v/>
      </c>
      <c r="CJ116" s="446" t="str">
        <f t="shared" si="103"/>
        <v/>
      </c>
      <c r="CK116" s="386" t="str">
        <f t="shared" si="104"/>
        <v/>
      </c>
      <c r="CL116" s="387" t="str">
        <f t="shared" si="105"/>
        <v/>
      </c>
      <c r="CM116" s="387" t="str">
        <f t="shared" si="106"/>
        <v/>
      </c>
      <c r="CN116" s="430" t="str">
        <f t="shared" si="117"/>
        <v/>
      </c>
      <c r="CO116" s="229" t="str">
        <f t="shared" si="107"/>
        <v/>
      </c>
      <c r="CP116" s="229" t="str">
        <f t="shared" si="118"/>
        <v/>
      </c>
      <c r="CQ116" s="230" t="str">
        <f t="shared" si="108"/>
        <v/>
      </c>
      <c r="CR116" s="229" t="str">
        <f t="shared" si="119"/>
        <v/>
      </c>
      <c r="CS116" s="230" t="str">
        <f t="shared" si="120"/>
        <v/>
      </c>
      <c r="CT116" s="428" t="str">
        <f t="shared" si="121"/>
        <v/>
      </c>
      <c r="CU116" s="115"/>
      <c r="CV116" s="115"/>
      <c r="CW116" s="115"/>
      <c r="CX116" s="115"/>
      <c r="CY116" s="115"/>
      <c r="CZ116" s="115"/>
      <c r="DA116" s="115"/>
      <c r="DB116" s="115"/>
      <c r="DC116" s="115"/>
      <c r="DD116" s="115"/>
      <c r="DE116" s="115"/>
      <c r="DF116" s="115"/>
      <c r="DG116" s="125"/>
    </row>
    <row r="117" spans="2:111" ht="17.100000000000001" customHeight="1">
      <c r="B117" s="434">
        <v>87</v>
      </c>
      <c r="C117" s="904"/>
      <c r="D117" s="905"/>
      <c r="E117" s="905"/>
      <c r="F117" s="906"/>
      <c r="G117" s="907"/>
      <c r="H117" s="908"/>
      <c r="I117" s="909"/>
      <c r="J117" s="910"/>
      <c r="K117" s="911"/>
      <c r="L117" s="912"/>
      <c r="M117" s="912"/>
      <c r="N117" s="913"/>
      <c r="O117" s="14" t="s">
        <v>3</v>
      </c>
      <c r="P117" s="144" t="s">
        <v>3</v>
      </c>
      <c r="Q117" s="144" t="s">
        <v>3</v>
      </c>
      <c r="R117" s="79" t="s">
        <v>3</v>
      </c>
      <c r="S117" s="914"/>
      <c r="T117" s="915"/>
      <c r="U117" s="916"/>
      <c r="V117" s="14" t="s">
        <v>3</v>
      </c>
      <c r="W117" s="144" t="s">
        <v>3</v>
      </c>
      <c r="X117" s="144" t="s">
        <v>3</v>
      </c>
      <c r="Y117" s="79" t="s">
        <v>3</v>
      </c>
      <c r="Z117" s="914"/>
      <c r="AA117" s="915"/>
      <c r="AB117" s="916"/>
      <c r="AC117" s="14" t="s">
        <v>3</v>
      </c>
      <c r="AD117" s="16" t="s">
        <v>3</v>
      </c>
      <c r="AE117" s="16" t="s">
        <v>3</v>
      </c>
      <c r="AF117" s="16" t="s">
        <v>3</v>
      </c>
      <c r="AG117" s="16" t="s">
        <v>3</v>
      </c>
      <c r="AH117" s="79" t="s">
        <v>3</v>
      </c>
      <c r="AI117" s="167"/>
      <c r="AJ117" s="79" t="s">
        <v>3</v>
      </c>
      <c r="AK117" s="169"/>
      <c r="AL117" s="14" t="s">
        <v>3</v>
      </c>
      <c r="AM117" s="79" t="s">
        <v>3</v>
      </c>
      <c r="AN117" s="917"/>
      <c r="AO117" s="918"/>
      <c r="AP117" s="918"/>
      <c r="AQ117" s="919"/>
      <c r="AR117" s="456" t="str">
        <f t="shared" si="122"/>
        <v/>
      </c>
      <c r="AS117" s="14" t="s">
        <v>3</v>
      </c>
      <c r="AT117" s="16" t="s">
        <v>3</v>
      </c>
      <c r="AU117" s="153" t="s">
        <v>3</v>
      </c>
      <c r="AV117" s="158" t="s">
        <v>3</v>
      </c>
      <c r="AW117" s="79" t="s">
        <v>3</v>
      </c>
      <c r="AX117" s="79" t="s">
        <v>3</v>
      </c>
      <c r="AY117" s="153" t="s">
        <v>3</v>
      </c>
      <c r="AZ117" s="231"/>
      <c r="BA117" s="437" t="str">
        <f>IF($F$12="","",IF($AZ117="","",HLOOKUP($F$12,別紙mast!$D$4:$K$7,3,FALSE)))</f>
        <v/>
      </c>
      <c r="BB117" s="232" t="str">
        <f t="shared" si="109"/>
        <v/>
      </c>
      <c r="BC117" s="232" t="str">
        <f>IF($F$12="","",IF($AZ117="","",HLOOKUP($F$12,別紙mast!$D$9:$K$11,3,FALSE)))</f>
        <v/>
      </c>
      <c r="BD117" s="171" t="str">
        <f t="shared" si="110"/>
        <v/>
      </c>
      <c r="BE117" s="239"/>
      <c r="BF117" s="902" t="str">
        <f>IF($F$12="","",IF($BE117="","",HLOOKUP($F$12,別紙mast!$D$4:$K$7,4,FALSE)))</f>
        <v/>
      </c>
      <c r="BG117" s="903"/>
      <c r="BH117" s="233" t="str">
        <f t="shared" si="111"/>
        <v/>
      </c>
      <c r="BI117" s="235"/>
      <c r="BJ117" s="236"/>
      <c r="BK117" s="236"/>
      <c r="BL117" s="237"/>
      <c r="BM117" s="238"/>
      <c r="BN117" s="453"/>
      <c r="BO117" s="442" t="str">
        <f t="shared" si="112"/>
        <v/>
      </c>
      <c r="BP117" s="433" t="str">
        <f t="shared" si="90"/>
        <v/>
      </c>
      <c r="BQ117" s="445" t="str">
        <f t="shared" si="113"/>
        <v/>
      </c>
      <c r="BR117" s="433" t="str">
        <f t="shared" si="91"/>
        <v/>
      </c>
      <c r="BS117" s="444" t="str">
        <f t="shared" si="92"/>
        <v/>
      </c>
      <c r="BT117" s="432" t="str">
        <f t="shared" si="114"/>
        <v/>
      </c>
      <c r="BU117" s="441" t="str">
        <f t="shared" si="115"/>
        <v/>
      </c>
      <c r="BV117" s="457" t="str">
        <f t="shared" si="116"/>
        <v/>
      </c>
      <c r="BW117" s="215"/>
      <c r="BX117" s="222" t="str">
        <f t="shared" si="93"/>
        <v/>
      </c>
      <c r="BY117" s="222" t="str">
        <f t="shared" si="94"/>
        <v/>
      </c>
      <c r="BZ117" s="222" t="str">
        <f t="shared" si="95"/>
        <v/>
      </c>
      <c r="CA117" s="222" t="str">
        <f t="shared" si="96"/>
        <v/>
      </c>
      <c r="CB117" s="222" t="s">
        <v>468</v>
      </c>
      <c r="CC117" s="115"/>
      <c r="CD117" s="193" t="str">
        <f t="shared" si="97"/>
        <v/>
      </c>
      <c r="CE117" s="192" t="str">
        <f t="shared" si="98"/>
        <v/>
      </c>
      <c r="CF117" s="192" t="str">
        <f t="shared" si="99"/>
        <v/>
      </c>
      <c r="CG117" s="448" t="str">
        <f t="shared" si="100"/>
        <v/>
      </c>
      <c r="CH117" s="192" t="str">
        <f t="shared" si="101"/>
        <v/>
      </c>
      <c r="CI117" s="448" t="str">
        <f t="shared" si="102"/>
        <v/>
      </c>
      <c r="CJ117" s="446" t="str">
        <f t="shared" si="103"/>
        <v/>
      </c>
      <c r="CK117" s="386" t="str">
        <f t="shared" si="104"/>
        <v/>
      </c>
      <c r="CL117" s="387" t="str">
        <f t="shared" si="105"/>
        <v/>
      </c>
      <c r="CM117" s="387" t="str">
        <f t="shared" si="106"/>
        <v/>
      </c>
      <c r="CN117" s="430" t="str">
        <f t="shared" si="117"/>
        <v/>
      </c>
      <c r="CO117" s="229" t="str">
        <f t="shared" si="107"/>
        <v/>
      </c>
      <c r="CP117" s="229" t="str">
        <f t="shared" si="118"/>
        <v/>
      </c>
      <c r="CQ117" s="230" t="str">
        <f t="shared" si="108"/>
        <v/>
      </c>
      <c r="CR117" s="229" t="str">
        <f t="shared" si="119"/>
        <v/>
      </c>
      <c r="CS117" s="230" t="str">
        <f t="shared" si="120"/>
        <v/>
      </c>
      <c r="CT117" s="428" t="str">
        <f t="shared" si="121"/>
        <v/>
      </c>
      <c r="CU117" s="115"/>
      <c r="CV117" s="115"/>
      <c r="CW117" s="115"/>
      <c r="CX117" s="115"/>
      <c r="CY117" s="115"/>
      <c r="CZ117" s="115"/>
      <c r="DA117" s="115"/>
      <c r="DB117" s="115"/>
      <c r="DC117" s="115"/>
      <c r="DD117" s="115"/>
      <c r="DE117" s="115"/>
      <c r="DF117" s="115"/>
      <c r="DG117" s="125"/>
    </row>
    <row r="118" spans="2:111" ht="17.100000000000001" customHeight="1">
      <c r="B118" s="434">
        <v>88</v>
      </c>
      <c r="C118" s="904"/>
      <c r="D118" s="905"/>
      <c r="E118" s="905"/>
      <c r="F118" s="906"/>
      <c r="G118" s="907"/>
      <c r="H118" s="908"/>
      <c r="I118" s="909"/>
      <c r="J118" s="910"/>
      <c r="K118" s="911"/>
      <c r="L118" s="912"/>
      <c r="M118" s="912"/>
      <c r="N118" s="913"/>
      <c r="O118" s="14" t="s">
        <v>3</v>
      </c>
      <c r="P118" s="144" t="s">
        <v>3</v>
      </c>
      <c r="Q118" s="144" t="s">
        <v>3</v>
      </c>
      <c r="R118" s="79" t="s">
        <v>3</v>
      </c>
      <c r="S118" s="914"/>
      <c r="T118" s="915"/>
      <c r="U118" s="916"/>
      <c r="V118" s="14" t="s">
        <v>3</v>
      </c>
      <c r="W118" s="144" t="s">
        <v>3</v>
      </c>
      <c r="X118" s="144" t="s">
        <v>3</v>
      </c>
      <c r="Y118" s="79" t="s">
        <v>3</v>
      </c>
      <c r="Z118" s="914"/>
      <c r="AA118" s="915"/>
      <c r="AB118" s="916"/>
      <c r="AC118" s="14" t="s">
        <v>3</v>
      </c>
      <c r="AD118" s="16" t="s">
        <v>3</v>
      </c>
      <c r="AE118" s="16" t="s">
        <v>3</v>
      </c>
      <c r="AF118" s="16" t="s">
        <v>3</v>
      </c>
      <c r="AG118" s="16" t="s">
        <v>3</v>
      </c>
      <c r="AH118" s="79" t="s">
        <v>3</v>
      </c>
      <c r="AI118" s="167"/>
      <c r="AJ118" s="79" t="s">
        <v>3</v>
      </c>
      <c r="AK118" s="169"/>
      <c r="AL118" s="14" t="s">
        <v>3</v>
      </c>
      <c r="AM118" s="79" t="s">
        <v>3</v>
      </c>
      <c r="AN118" s="917"/>
      <c r="AO118" s="918"/>
      <c r="AP118" s="918"/>
      <c r="AQ118" s="919"/>
      <c r="AR118" s="456" t="str">
        <f t="shared" si="122"/>
        <v/>
      </c>
      <c r="AS118" s="14" t="s">
        <v>3</v>
      </c>
      <c r="AT118" s="16" t="s">
        <v>3</v>
      </c>
      <c r="AU118" s="153" t="s">
        <v>3</v>
      </c>
      <c r="AV118" s="158" t="s">
        <v>3</v>
      </c>
      <c r="AW118" s="79" t="s">
        <v>3</v>
      </c>
      <c r="AX118" s="79" t="s">
        <v>3</v>
      </c>
      <c r="AY118" s="153" t="s">
        <v>3</v>
      </c>
      <c r="AZ118" s="231"/>
      <c r="BA118" s="437" t="str">
        <f>IF($F$12="","",IF($AZ118="","",HLOOKUP($F$12,別紙mast!$D$4:$K$7,3,FALSE)))</f>
        <v/>
      </c>
      <c r="BB118" s="232" t="str">
        <f t="shared" si="109"/>
        <v/>
      </c>
      <c r="BC118" s="232" t="str">
        <f>IF($F$12="","",IF($AZ118="","",HLOOKUP($F$12,別紙mast!$D$9:$K$11,3,FALSE)))</f>
        <v/>
      </c>
      <c r="BD118" s="171" t="str">
        <f t="shared" si="110"/>
        <v/>
      </c>
      <c r="BE118" s="239"/>
      <c r="BF118" s="902" t="str">
        <f>IF($F$12="","",IF($BE118="","",HLOOKUP($F$12,別紙mast!$D$4:$K$7,4,FALSE)))</f>
        <v/>
      </c>
      <c r="BG118" s="903"/>
      <c r="BH118" s="233" t="str">
        <f t="shared" si="111"/>
        <v/>
      </c>
      <c r="BI118" s="235"/>
      <c r="BJ118" s="236"/>
      <c r="BK118" s="236"/>
      <c r="BL118" s="237"/>
      <c r="BM118" s="238"/>
      <c r="BN118" s="453"/>
      <c r="BO118" s="442" t="str">
        <f t="shared" si="112"/>
        <v/>
      </c>
      <c r="BP118" s="433" t="str">
        <f t="shared" si="90"/>
        <v/>
      </c>
      <c r="BQ118" s="445" t="str">
        <f t="shared" si="113"/>
        <v/>
      </c>
      <c r="BR118" s="433" t="str">
        <f t="shared" si="91"/>
        <v/>
      </c>
      <c r="BS118" s="444" t="str">
        <f t="shared" si="92"/>
        <v/>
      </c>
      <c r="BT118" s="432" t="str">
        <f t="shared" si="114"/>
        <v/>
      </c>
      <c r="BU118" s="441" t="str">
        <f t="shared" si="115"/>
        <v/>
      </c>
      <c r="BV118" s="457" t="str">
        <f t="shared" si="116"/>
        <v/>
      </c>
      <c r="BW118" s="215"/>
      <c r="BX118" s="222" t="str">
        <f t="shared" si="93"/>
        <v/>
      </c>
      <c r="BY118" s="222" t="str">
        <f t="shared" si="94"/>
        <v/>
      </c>
      <c r="BZ118" s="222" t="str">
        <f t="shared" si="95"/>
        <v/>
      </c>
      <c r="CA118" s="222" t="str">
        <f t="shared" si="96"/>
        <v/>
      </c>
      <c r="CB118" s="222" t="s">
        <v>468</v>
      </c>
      <c r="CC118" s="115"/>
      <c r="CD118" s="193" t="str">
        <f t="shared" si="97"/>
        <v/>
      </c>
      <c r="CE118" s="192" t="str">
        <f t="shared" si="98"/>
        <v/>
      </c>
      <c r="CF118" s="192" t="str">
        <f t="shared" si="99"/>
        <v/>
      </c>
      <c r="CG118" s="448" t="str">
        <f t="shared" si="100"/>
        <v/>
      </c>
      <c r="CH118" s="192" t="str">
        <f t="shared" si="101"/>
        <v/>
      </c>
      <c r="CI118" s="448" t="str">
        <f t="shared" si="102"/>
        <v/>
      </c>
      <c r="CJ118" s="446" t="str">
        <f t="shared" si="103"/>
        <v/>
      </c>
      <c r="CK118" s="386" t="str">
        <f t="shared" si="104"/>
        <v/>
      </c>
      <c r="CL118" s="387" t="str">
        <f t="shared" si="105"/>
        <v/>
      </c>
      <c r="CM118" s="387" t="str">
        <f t="shared" si="106"/>
        <v/>
      </c>
      <c r="CN118" s="430" t="str">
        <f t="shared" si="117"/>
        <v/>
      </c>
      <c r="CO118" s="229" t="str">
        <f t="shared" si="107"/>
        <v/>
      </c>
      <c r="CP118" s="229" t="str">
        <f t="shared" si="118"/>
        <v/>
      </c>
      <c r="CQ118" s="230" t="str">
        <f t="shared" si="108"/>
        <v/>
      </c>
      <c r="CR118" s="229" t="str">
        <f t="shared" si="119"/>
        <v/>
      </c>
      <c r="CS118" s="230" t="str">
        <f t="shared" si="120"/>
        <v/>
      </c>
      <c r="CT118" s="428" t="str">
        <f t="shared" si="121"/>
        <v/>
      </c>
      <c r="CU118" s="115"/>
      <c r="CV118" s="115"/>
      <c r="CW118" s="115"/>
      <c r="CX118" s="115"/>
      <c r="CY118" s="115"/>
      <c r="CZ118" s="115"/>
      <c r="DA118" s="115"/>
      <c r="DB118" s="115"/>
      <c r="DC118" s="115"/>
      <c r="DD118" s="115"/>
      <c r="DE118" s="115"/>
      <c r="DF118" s="115"/>
      <c r="DG118" s="125"/>
    </row>
    <row r="119" spans="2:111" ht="17.100000000000001" customHeight="1">
      <c r="B119" s="434">
        <v>89</v>
      </c>
      <c r="C119" s="904"/>
      <c r="D119" s="905"/>
      <c r="E119" s="905"/>
      <c r="F119" s="906"/>
      <c r="G119" s="907"/>
      <c r="H119" s="908"/>
      <c r="I119" s="909"/>
      <c r="J119" s="910"/>
      <c r="K119" s="911"/>
      <c r="L119" s="912"/>
      <c r="M119" s="912"/>
      <c r="N119" s="913"/>
      <c r="O119" s="14" t="s">
        <v>3</v>
      </c>
      <c r="P119" s="144" t="s">
        <v>3</v>
      </c>
      <c r="Q119" s="144" t="s">
        <v>3</v>
      </c>
      <c r="R119" s="79" t="s">
        <v>3</v>
      </c>
      <c r="S119" s="914"/>
      <c r="T119" s="915"/>
      <c r="U119" s="916"/>
      <c r="V119" s="14" t="s">
        <v>3</v>
      </c>
      <c r="W119" s="144" t="s">
        <v>3</v>
      </c>
      <c r="X119" s="144" t="s">
        <v>3</v>
      </c>
      <c r="Y119" s="79" t="s">
        <v>3</v>
      </c>
      <c r="Z119" s="914"/>
      <c r="AA119" s="915"/>
      <c r="AB119" s="916"/>
      <c r="AC119" s="14" t="s">
        <v>3</v>
      </c>
      <c r="AD119" s="16" t="s">
        <v>3</v>
      </c>
      <c r="AE119" s="16" t="s">
        <v>3</v>
      </c>
      <c r="AF119" s="16" t="s">
        <v>3</v>
      </c>
      <c r="AG119" s="16" t="s">
        <v>3</v>
      </c>
      <c r="AH119" s="79" t="s">
        <v>3</v>
      </c>
      <c r="AI119" s="167"/>
      <c r="AJ119" s="79" t="s">
        <v>3</v>
      </c>
      <c r="AK119" s="169"/>
      <c r="AL119" s="14" t="s">
        <v>3</v>
      </c>
      <c r="AM119" s="79" t="s">
        <v>3</v>
      </c>
      <c r="AN119" s="917"/>
      <c r="AO119" s="918"/>
      <c r="AP119" s="918"/>
      <c r="AQ119" s="919"/>
      <c r="AR119" s="456" t="str">
        <f t="shared" si="122"/>
        <v/>
      </c>
      <c r="AS119" s="14" t="s">
        <v>3</v>
      </c>
      <c r="AT119" s="16" t="s">
        <v>3</v>
      </c>
      <c r="AU119" s="153" t="s">
        <v>3</v>
      </c>
      <c r="AV119" s="158" t="s">
        <v>3</v>
      </c>
      <c r="AW119" s="79" t="s">
        <v>3</v>
      </c>
      <c r="AX119" s="79" t="s">
        <v>3</v>
      </c>
      <c r="AY119" s="153" t="s">
        <v>3</v>
      </c>
      <c r="AZ119" s="231"/>
      <c r="BA119" s="437" t="str">
        <f>IF($F$12="","",IF($AZ119="","",HLOOKUP($F$12,別紙mast!$D$4:$K$7,3,FALSE)))</f>
        <v/>
      </c>
      <c r="BB119" s="232" t="str">
        <f t="shared" si="109"/>
        <v/>
      </c>
      <c r="BC119" s="232" t="str">
        <f>IF($F$12="","",IF($AZ119="","",HLOOKUP($F$12,別紙mast!$D$9:$K$11,3,FALSE)))</f>
        <v/>
      </c>
      <c r="BD119" s="171" t="str">
        <f t="shared" si="110"/>
        <v/>
      </c>
      <c r="BE119" s="239"/>
      <c r="BF119" s="902" t="str">
        <f>IF($F$12="","",IF($BE119="","",HLOOKUP($F$12,別紙mast!$D$4:$K$7,4,FALSE)))</f>
        <v/>
      </c>
      <c r="BG119" s="903"/>
      <c r="BH119" s="233" t="str">
        <f t="shared" si="111"/>
        <v/>
      </c>
      <c r="BI119" s="235"/>
      <c r="BJ119" s="236"/>
      <c r="BK119" s="236"/>
      <c r="BL119" s="237"/>
      <c r="BM119" s="238"/>
      <c r="BN119" s="453"/>
      <c r="BO119" s="442" t="str">
        <f t="shared" si="112"/>
        <v/>
      </c>
      <c r="BP119" s="433" t="str">
        <f t="shared" si="90"/>
        <v/>
      </c>
      <c r="BQ119" s="445" t="str">
        <f t="shared" si="113"/>
        <v/>
      </c>
      <c r="BR119" s="433" t="str">
        <f t="shared" si="91"/>
        <v/>
      </c>
      <c r="BS119" s="444" t="str">
        <f t="shared" si="92"/>
        <v/>
      </c>
      <c r="BT119" s="432" t="str">
        <f t="shared" si="114"/>
        <v/>
      </c>
      <c r="BU119" s="441" t="str">
        <f t="shared" si="115"/>
        <v/>
      </c>
      <c r="BV119" s="457" t="str">
        <f t="shared" si="116"/>
        <v/>
      </c>
      <c r="BW119" s="215"/>
      <c r="BX119" s="222" t="str">
        <f t="shared" si="93"/>
        <v/>
      </c>
      <c r="BY119" s="222" t="str">
        <f t="shared" si="94"/>
        <v/>
      </c>
      <c r="BZ119" s="222" t="str">
        <f t="shared" si="95"/>
        <v/>
      </c>
      <c r="CA119" s="222" t="str">
        <f t="shared" si="96"/>
        <v/>
      </c>
      <c r="CB119" s="222" t="s">
        <v>468</v>
      </c>
      <c r="CC119" s="115"/>
      <c r="CD119" s="193" t="str">
        <f t="shared" si="97"/>
        <v/>
      </c>
      <c r="CE119" s="192" t="str">
        <f t="shared" si="98"/>
        <v/>
      </c>
      <c r="CF119" s="192" t="str">
        <f t="shared" si="99"/>
        <v/>
      </c>
      <c r="CG119" s="448" t="str">
        <f t="shared" si="100"/>
        <v/>
      </c>
      <c r="CH119" s="192" t="str">
        <f t="shared" si="101"/>
        <v/>
      </c>
      <c r="CI119" s="448" t="str">
        <f t="shared" si="102"/>
        <v/>
      </c>
      <c r="CJ119" s="446" t="str">
        <f t="shared" si="103"/>
        <v/>
      </c>
      <c r="CK119" s="386" t="str">
        <f t="shared" si="104"/>
        <v/>
      </c>
      <c r="CL119" s="387" t="str">
        <f t="shared" si="105"/>
        <v/>
      </c>
      <c r="CM119" s="387" t="str">
        <f t="shared" si="106"/>
        <v/>
      </c>
      <c r="CN119" s="430" t="str">
        <f t="shared" si="117"/>
        <v/>
      </c>
      <c r="CO119" s="229" t="str">
        <f t="shared" si="107"/>
        <v/>
      </c>
      <c r="CP119" s="229" t="str">
        <f t="shared" si="118"/>
        <v/>
      </c>
      <c r="CQ119" s="230" t="str">
        <f t="shared" si="108"/>
        <v/>
      </c>
      <c r="CR119" s="229" t="str">
        <f t="shared" si="119"/>
        <v/>
      </c>
      <c r="CS119" s="230" t="str">
        <f t="shared" si="120"/>
        <v/>
      </c>
      <c r="CT119" s="428" t="str">
        <f t="shared" si="121"/>
        <v/>
      </c>
      <c r="CU119" s="115"/>
      <c r="CV119" s="115"/>
      <c r="CW119" s="115"/>
      <c r="CX119" s="115"/>
      <c r="CY119" s="115"/>
      <c r="CZ119" s="115"/>
      <c r="DA119" s="115"/>
      <c r="DB119" s="115"/>
      <c r="DC119" s="115"/>
      <c r="DD119" s="115"/>
      <c r="DE119" s="115"/>
      <c r="DF119" s="115"/>
      <c r="DG119" s="125"/>
    </row>
    <row r="120" spans="2:111" ht="17.100000000000001" customHeight="1">
      <c r="B120" s="434">
        <v>90</v>
      </c>
      <c r="C120" s="904"/>
      <c r="D120" s="905"/>
      <c r="E120" s="905"/>
      <c r="F120" s="906"/>
      <c r="G120" s="907"/>
      <c r="H120" s="908"/>
      <c r="I120" s="909"/>
      <c r="J120" s="910"/>
      <c r="K120" s="911"/>
      <c r="L120" s="912"/>
      <c r="M120" s="912"/>
      <c r="N120" s="913"/>
      <c r="O120" s="14" t="s">
        <v>3</v>
      </c>
      <c r="P120" s="144" t="s">
        <v>3</v>
      </c>
      <c r="Q120" s="144" t="s">
        <v>3</v>
      </c>
      <c r="R120" s="79" t="s">
        <v>3</v>
      </c>
      <c r="S120" s="914"/>
      <c r="T120" s="915"/>
      <c r="U120" s="916"/>
      <c r="V120" s="14" t="s">
        <v>3</v>
      </c>
      <c r="W120" s="144" t="s">
        <v>3</v>
      </c>
      <c r="X120" s="144" t="s">
        <v>3</v>
      </c>
      <c r="Y120" s="79" t="s">
        <v>3</v>
      </c>
      <c r="Z120" s="914"/>
      <c r="AA120" s="915"/>
      <c r="AB120" s="916"/>
      <c r="AC120" s="14" t="s">
        <v>3</v>
      </c>
      <c r="AD120" s="16" t="s">
        <v>3</v>
      </c>
      <c r="AE120" s="16" t="s">
        <v>3</v>
      </c>
      <c r="AF120" s="16" t="s">
        <v>3</v>
      </c>
      <c r="AG120" s="16" t="s">
        <v>3</v>
      </c>
      <c r="AH120" s="79" t="s">
        <v>3</v>
      </c>
      <c r="AI120" s="167"/>
      <c r="AJ120" s="79" t="s">
        <v>3</v>
      </c>
      <c r="AK120" s="169"/>
      <c r="AL120" s="14" t="s">
        <v>3</v>
      </c>
      <c r="AM120" s="79" t="s">
        <v>3</v>
      </c>
      <c r="AN120" s="917"/>
      <c r="AO120" s="918"/>
      <c r="AP120" s="918"/>
      <c r="AQ120" s="919"/>
      <c r="AR120" s="456" t="str">
        <f t="shared" si="122"/>
        <v/>
      </c>
      <c r="AS120" s="14" t="s">
        <v>3</v>
      </c>
      <c r="AT120" s="16" t="s">
        <v>3</v>
      </c>
      <c r="AU120" s="153" t="s">
        <v>3</v>
      </c>
      <c r="AV120" s="158" t="s">
        <v>3</v>
      </c>
      <c r="AW120" s="79" t="s">
        <v>3</v>
      </c>
      <c r="AX120" s="79" t="s">
        <v>3</v>
      </c>
      <c r="AY120" s="153" t="s">
        <v>3</v>
      </c>
      <c r="AZ120" s="231"/>
      <c r="BA120" s="437" t="str">
        <f>IF($F$12="","",IF($AZ120="","",HLOOKUP($F$12,別紙mast!$D$4:$K$7,3,FALSE)))</f>
        <v/>
      </c>
      <c r="BB120" s="232" t="str">
        <f t="shared" si="109"/>
        <v/>
      </c>
      <c r="BC120" s="232" t="str">
        <f>IF($F$12="","",IF($AZ120="","",HLOOKUP($F$12,別紙mast!$D$9:$K$11,3,FALSE)))</f>
        <v/>
      </c>
      <c r="BD120" s="171" t="str">
        <f t="shared" si="110"/>
        <v/>
      </c>
      <c r="BE120" s="239"/>
      <c r="BF120" s="902" t="str">
        <f>IF($F$12="","",IF($BE120="","",HLOOKUP($F$12,別紙mast!$D$4:$K$7,4,FALSE)))</f>
        <v/>
      </c>
      <c r="BG120" s="903"/>
      <c r="BH120" s="233" t="str">
        <f t="shared" si="111"/>
        <v/>
      </c>
      <c r="BI120" s="235"/>
      <c r="BJ120" s="236"/>
      <c r="BK120" s="236"/>
      <c r="BL120" s="237"/>
      <c r="BM120" s="238"/>
      <c r="BN120" s="453"/>
      <c r="BO120" s="442" t="str">
        <f t="shared" si="112"/>
        <v/>
      </c>
      <c r="BP120" s="433" t="str">
        <f t="shared" si="90"/>
        <v/>
      </c>
      <c r="BQ120" s="445" t="str">
        <f t="shared" si="113"/>
        <v/>
      </c>
      <c r="BR120" s="433" t="str">
        <f t="shared" si="91"/>
        <v/>
      </c>
      <c r="BS120" s="444" t="str">
        <f t="shared" si="92"/>
        <v/>
      </c>
      <c r="BT120" s="432" t="str">
        <f t="shared" si="114"/>
        <v/>
      </c>
      <c r="BU120" s="441" t="str">
        <f t="shared" si="115"/>
        <v/>
      </c>
      <c r="BV120" s="457" t="str">
        <f t="shared" si="116"/>
        <v/>
      </c>
      <c r="BW120" s="215"/>
      <c r="BX120" s="222" t="str">
        <f t="shared" si="93"/>
        <v/>
      </c>
      <c r="BY120" s="222" t="str">
        <f t="shared" si="94"/>
        <v/>
      </c>
      <c r="BZ120" s="222" t="str">
        <f t="shared" si="95"/>
        <v/>
      </c>
      <c r="CA120" s="222" t="str">
        <f t="shared" si="96"/>
        <v/>
      </c>
      <c r="CB120" s="222" t="s">
        <v>468</v>
      </c>
      <c r="CC120" s="115"/>
      <c r="CD120" s="193" t="str">
        <f t="shared" si="97"/>
        <v/>
      </c>
      <c r="CE120" s="192" t="str">
        <f t="shared" si="98"/>
        <v/>
      </c>
      <c r="CF120" s="192" t="str">
        <f t="shared" si="99"/>
        <v/>
      </c>
      <c r="CG120" s="448" t="str">
        <f t="shared" si="100"/>
        <v/>
      </c>
      <c r="CH120" s="192" t="str">
        <f t="shared" si="101"/>
        <v/>
      </c>
      <c r="CI120" s="448" t="str">
        <f t="shared" si="102"/>
        <v/>
      </c>
      <c r="CJ120" s="446" t="str">
        <f t="shared" si="103"/>
        <v/>
      </c>
      <c r="CK120" s="386" t="str">
        <f t="shared" si="104"/>
        <v/>
      </c>
      <c r="CL120" s="387" t="str">
        <f t="shared" si="105"/>
        <v/>
      </c>
      <c r="CM120" s="387" t="str">
        <f t="shared" si="106"/>
        <v/>
      </c>
      <c r="CN120" s="430" t="str">
        <f t="shared" si="117"/>
        <v/>
      </c>
      <c r="CO120" s="229" t="str">
        <f t="shared" si="107"/>
        <v/>
      </c>
      <c r="CP120" s="229" t="str">
        <f t="shared" si="118"/>
        <v/>
      </c>
      <c r="CQ120" s="230" t="str">
        <f t="shared" si="108"/>
        <v/>
      </c>
      <c r="CR120" s="229" t="str">
        <f t="shared" si="119"/>
        <v/>
      </c>
      <c r="CS120" s="230" t="str">
        <f t="shared" si="120"/>
        <v/>
      </c>
      <c r="CT120" s="428" t="str">
        <f t="shared" si="121"/>
        <v/>
      </c>
      <c r="CU120" s="115"/>
      <c r="CV120" s="115"/>
      <c r="CW120" s="115"/>
      <c r="CX120" s="115"/>
      <c r="CY120" s="115"/>
      <c r="CZ120" s="115"/>
      <c r="DA120" s="115"/>
      <c r="DB120" s="115"/>
      <c r="DC120" s="115"/>
      <c r="DD120" s="115"/>
      <c r="DE120" s="115"/>
      <c r="DF120" s="115"/>
      <c r="DG120" s="125"/>
    </row>
    <row r="121" spans="2:111" ht="17.100000000000001" customHeight="1">
      <c r="B121" s="434">
        <v>91</v>
      </c>
      <c r="C121" s="904"/>
      <c r="D121" s="905"/>
      <c r="E121" s="905"/>
      <c r="F121" s="906"/>
      <c r="G121" s="907"/>
      <c r="H121" s="908"/>
      <c r="I121" s="909"/>
      <c r="J121" s="910"/>
      <c r="K121" s="911"/>
      <c r="L121" s="912"/>
      <c r="M121" s="912"/>
      <c r="N121" s="913"/>
      <c r="O121" s="14" t="s">
        <v>3</v>
      </c>
      <c r="P121" s="144" t="s">
        <v>3</v>
      </c>
      <c r="Q121" s="144" t="s">
        <v>3</v>
      </c>
      <c r="R121" s="79" t="s">
        <v>3</v>
      </c>
      <c r="S121" s="914"/>
      <c r="T121" s="915"/>
      <c r="U121" s="916"/>
      <c r="V121" s="14" t="s">
        <v>3</v>
      </c>
      <c r="W121" s="144" t="s">
        <v>3</v>
      </c>
      <c r="X121" s="144" t="s">
        <v>3</v>
      </c>
      <c r="Y121" s="79" t="s">
        <v>3</v>
      </c>
      <c r="Z121" s="914"/>
      <c r="AA121" s="915"/>
      <c r="AB121" s="916"/>
      <c r="AC121" s="14" t="s">
        <v>3</v>
      </c>
      <c r="AD121" s="16" t="s">
        <v>3</v>
      </c>
      <c r="AE121" s="16" t="s">
        <v>3</v>
      </c>
      <c r="AF121" s="16" t="s">
        <v>3</v>
      </c>
      <c r="AG121" s="16" t="s">
        <v>3</v>
      </c>
      <c r="AH121" s="79" t="s">
        <v>3</v>
      </c>
      <c r="AI121" s="167"/>
      <c r="AJ121" s="79" t="s">
        <v>3</v>
      </c>
      <c r="AK121" s="169"/>
      <c r="AL121" s="14" t="s">
        <v>3</v>
      </c>
      <c r="AM121" s="79" t="s">
        <v>3</v>
      </c>
      <c r="AN121" s="917"/>
      <c r="AO121" s="918"/>
      <c r="AP121" s="918"/>
      <c r="AQ121" s="919"/>
      <c r="AR121" s="456" t="str">
        <f t="shared" si="122"/>
        <v/>
      </c>
      <c r="AS121" s="14" t="s">
        <v>3</v>
      </c>
      <c r="AT121" s="16" t="s">
        <v>3</v>
      </c>
      <c r="AU121" s="153" t="s">
        <v>3</v>
      </c>
      <c r="AV121" s="158" t="s">
        <v>3</v>
      </c>
      <c r="AW121" s="79" t="s">
        <v>3</v>
      </c>
      <c r="AX121" s="79" t="s">
        <v>3</v>
      </c>
      <c r="AY121" s="153" t="s">
        <v>3</v>
      </c>
      <c r="AZ121" s="231"/>
      <c r="BA121" s="437" t="str">
        <f>IF($F$12="","",IF($AZ121="","",HLOOKUP($F$12,別紙mast!$D$4:$K$7,3,FALSE)))</f>
        <v/>
      </c>
      <c r="BB121" s="232" t="str">
        <f t="shared" si="109"/>
        <v/>
      </c>
      <c r="BC121" s="232" t="str">
        <f>IF($F$12="","",IF($AZ121="","",HLOOKUP($F$12,別紙mast!$D$9:$K$11,3,FALSE)))</f>
        <v/>
      </c>
      <c r="BD121" s="171" t="str">
        <f t="shared" si="110"/>
        <v/>
      </c>
      <c r="BE121" s="239"/>
      <c r="BF121" s="902" t="str">
        <f>IF($F$12="","",IF($BE121="","",HLOOKUP($F$12,別紙mast!$D$4:$K$7,4,FALSE)))</f>
        <v/>
      </c>
      <c r="BG121" s="903"/>
      <c r="BH121" s="233" t="str">
        <f t="shared" si="111"/>
        <v/>
      </c>
      <c r="BI121" s="235"/>
      <c r="BJ121" s="236"/>
      <c r="BK121" s="236"/>
      <c r="BL121" s="237"/>
      <c r="BM121" s="238"/>
      <c r="BN121" s="453"/>
      <c r="BO121" s="442" t="str">
        <f t="shared" si="112"/>
        <v/>
      </c>
      <c r="BP121" s="433" t="str">
        <f t="shared" si="90"/>
        <v/>
      </c>
      <c r="BQ121" s="445" t="str">
        <f t="shared" si="113"/>
        <v/>
      </c>
      <c r="BR121" s="433" t="str">
        <f t="shared" si="91"/>
        <v/>
      </c>
      <c r="BS121" s="444" t="str">
        <f t="shared" si="92"/>
        <v/>
      </c>
      <c r="BT121" s="432" t="str">
        <f t="shared" si="114"/>
        <v/>
      </c>
      <c r="BU121" s="441" t="str">
        <f t="shared" si="115"/>
        <v/>
      </c>
      <c r="BV121" s="457" t="str">
        <f t="shared" si="116"/>
        <v/>
      </c>
      <c r="BW121" s="215"/>
      <c r="BX121" s="222" t="str">
        <f t="shared" si="93"/>
        <v/>
      </c>
      <c r="BY121" s="222" t="str">
        <f t="shared" si="94"/>
        <v/>
      </c>
      <c r="BZ121" s="222" t="str">
        <f t="shared" si="95"/>
        <v/>
      </c>
      <c r="CA121" s="222" t="str">
        <f t="shared" si="96"/>
        <v/>
      </c>
      <c r="CB121" s="222" t="s">
        <v>468</v>
      </c>
      <c r="CC121" s="115"/>
      <c r="CD121" s="193" t="str">
        <f t="shared" si="97"/>
        <v/>
      </c>
      <c r="CE121" s="192" t="str">
        <f t="shared" si="98"/>
        <v/>
      </c>
      <c r="CF121" s="192" t="str">
        <f t="shared" si="99"/>
        <v/>
      </c>
      <c r="CG121" s="448" t="str">
        <f t="shared" si="100"/>
        <v/>
      </c>
      <c r="CH121" s="192" t="str">
        <f t="shared" si="101"/>
        <v/>
      </c>
      <c r="CI121" s="448" t="str">
        <f t="shared" si="102"/>
        <v/>
      </c>
      <c r="CJ121" s="446" t="str">
        <f t="shared" si="103"/>
        <v/>
      </c>
      <c r="CK121" s="386" t="str">
        <f t="shared" si="104"/>
        <v/>
      </c>
      <c r="CL121" s="387" t="str">
        <f t="shared" si="105"/>
        <v/>
      </c>
      <c r="CM121" s="387" t="str">
        <f t="shared" si="106"/>
        <v/>
      </c>
      <c r="CN121" s="430" t="str">
        <f t="shared" si="117"/>
        <v/>
      </c>
      <c r="CO121" s="229" t="str">
        <f t="shared" si="107"/>
        <v/>
      </c>
      <c r="CP121" s="229" t="str">
        <f t="shared" si="118"/>
        <v/>
      </c>
      <c r="CQ121" s="230" t="str">
        <f t="shared" si="108"/>
        <v/>
      </c>
      <c r="CR121" s="229" t="str">
        <f t="shared" si="119"/>
        <v/>
      </c>
      <c r="CS121" s="230" t="str">
        <f t="shared" si="120"/>
        <v/>
      </c>
      <c r="CT121" s="428" t="str">
        <f t="shared" si="121"/>
        <v/>
      </c>
      <c r="CU121" s="115"/>
      <c r="CV121" s="115"/>
      <c r="CW121" s="115"/>
      <c r="CX121" s="115"/>
      <c r="CY121" s="115"/>
      <c r="CZ121" s="115"/>
      <c r="DA121" s="115"/>
      <c r="DB121" s="115"/>
      <c r="DC121" s="115"/>
      <c r="DD121" s="115"/>
      <c r="DE121" s="115"/>
      <c r="DF121" s="115"/>
      <c r="DG121" s="125"/>
    </row>
    <row r="122" spans="2:111" ht="17.100000000000001" customHeight="1">
      <c r="B122" s="434">
        <v>92</v>
      </c>
      <c r="C122" s="904"/>
      <c r="D122" s="905"/>
      <c r="E122" s="905"/>
      <c r="F122" s="906"/>
      <c r="G122" s="907"/>
      <c r="H122" s="908"/>
      <c r="I122" s="909"/>
      <c r="J122" s="910"/>
      <c r="K122" s="911"/>
      <c r="L122" s="912"/>
      <c r="M122" s="912"/>
      <c r="N122" s="913"/>
      <c r="O122" s="14" t="s">
        <v>3</v>
      </c>
      <c r="P122" s="144" t="s">
        <v>3</v>
      </c>
      <c r="Q122" s="144" t="s">
        <v>3</v>
      </c>
      <c r="R122" s="79" t="s">
        <v>3</v>
      </c>
      <c r="S122" s="914"/>
      <c r="T122" s="915"/>
      <c r="U122" s="916"/>
      <c r="V122" s="14" t="s">
        <v>3</v>
      </c>
      <c r="W122" s="144" t="s">
        <v>3</v>
      </c>
      <c r="X122" s="144" t="s">
        <v>3</v>
      </c>
      <c r="Y122" s="79" t="s">
        <v>3</v>
      </c>
      <c r="Z122" s="914"/>
      <c r="AA122" s="915"/>
      <c r="AB122" s="916"/>
      <c r="AC122" s="14" t="s">
        <v>3</v>
      </c>
      <c r="AD122" s="16" t="s">
        <v>3</v>
      </c>
      <c r="AE122" s="16" t="s">
        <v>3</v>
      </c>
      <c r="AF122" s="16" t="s">
        <v>3</v>
      </c>
      <c r="AG122" s="16" t="s">
        <v>3</v>
      </c>
      <c r="AH122" s="79" t="s">
        <v>3</v>
      </c>
      <c r="AI122" s="167"/>
      <c r="AJ122" s="79" t="s">
        <v>3</v>
      </c>
      <c r="AK122" s="169"/>
      <c r="AL122" s="14" t="s">
        <v>3</v>
      </c>
      <c r="AM122" s="79" t="s">
        <v>3</v>
      </c>
      <c r="AN122" s="917"/>
      <c r="AO122" s="918"/>
      <c r="AP122" s="918"/>
      <c r="AQ122" s="919"/>
      <c r="AR122" s="456" t="str">
        <f t="shared" si="122"/>
        <v/>
      </c>
      <c r="AS122" s="14" t="s">
        <v>3</v>
      </c>
      <c r="AT122" s="16" t="s">
        <v>3</v>
      </c>
      <c r="AU122" s="153" t="s">
        <v>3</v>
      </c>
      <c r="AV122" s="158" t="s">
        <v>3</v>
      </c>
      <c r="AW122" s="79" t="s">
        <v>3</v>
      </c>
      <c r="AX122" s="79" t="s">
        <v>3</v>
      </c>
      <c r="AY122" s="153" t="s">
        <v>3</v>
      </c>
      <c r="AZ122" s="231"/>
      <c r="BA122" s="437" t="str">
        <f>IF($F$12="","",IF($AZ122="","",HLOOKUP($F$12,別紙mast!$D$4:$K$7,3,FALSE)))</f>
        <v/>
      </c>
      <c r="BB122" s="232" t="str">
        <f t="shared" si="109"/>
        <v/>
      </c>
      <c r="BC122" s="232" t="str">
        <f>IF($F$12="","",IF($AZ122="","",HLOOKUP($F$12,別紙mast!$D$9:$K$11,3,FALSE)))</f>
        <v/>
      </c>
      <c r="BD122" s="171" t="str">
        <f t="shared" si="110"/>
        <v/>
      </c>
      <c r="BE122" s="239"/>
      <c r="BF122" s="902" t="str">
        <f>IF($F$12="","",IF($BE122="","",HLOOKUP($F$12,別紙mast!$D$4:$K$7,4,FALSE)))</f>
        <v/>
      </c>
      <c r="BG122" s="903"/>
      <c r="BH122" s="233" t="str">
        <f t="shared" si="111"/>
        <v/>
      </c>
      <c r="BI122" s="235"/>
      <c r="BJ122" s="236"/>
      <c r="BK122" s="236"/>
      <c r="BL122" s="237"/>
      <c r="BM122" s="238"/>
      <c r="BN122" s="453"/>
      <c r="BO122" s="442" t="str">
        <f t="shared" si="112"/>
        <v/>
      </c>
      <c r="BP122" s="433" t="str">
        <f t="shared" si="90"/>
        <v/>
      </c>
      <c r="BQ122" s="445" t="str">
        <f t="shared" si="113"/>
        <v/>
      </c>
      <c r="BR122" s="433" t="str">
        <f t="shared" si="91"/>
        <v/>
      </c>
      <c r="BS122" s="444" t="str">
        <f t="shared" si="92"/>
        <v/>
      </c>
      <c r="BT122" s="432" t="str">
        <f t="shared" si="114"/>
        <v/>
      </c>
      <c r="BU122" s="441" t="str">
        <f t="shared" si="115"/>
        <v/>
      </c>
      <c r="BV122" s="457" t="str">
        <f t="shared" si="116"/>
        <v/>
      </c>
      <c r="BW122" s="215"/>
      <c r="BX122" s="222" t="str">
        <f t="shared" si="93"/>
        <v/>
      </c>
      <c r="BY122" s="222" t="str">
        <f t="shared" si="94"/>
        <v/>
      </c>
      <c r="BZ122" s="222" t="str">
        <f t="shared" si="95"/>
        <v/>
      </c>
      <c r="CA122" s="222" t="str">
        <f t="shared" si="96"/>
        <v/>
      </c>
      <c r="CB122" s="222" t="s">
        <v>468</v>
      </c>
      <c r="CC122" s="115"/>
      <c r="CD122" s="193" t="str">
        <f t="shared" si="97"/>
        <v/>
      </c>
      <c r="CE122" s="192" t="str">
        <f t="shared" si="98"/>
        <v/>
      </c>
      <c r="CF122" s="192" t="str">
        <f t="shared" si="99"/>
        <v/>
      </c>
      <c r="CG122" s="448" t="str">
        <f t="shared" si="100"/>
        <v/>
      </c>
      <c r="CH122" s="192" t="str">
        <f t="shared" si="101"/>
        <v/>
      </c>
      <c r="CI122" s="448" t="str">
        <f t="shared" si="102"/>
        <v/>
      </c>
      <c r="CJ122" s="446" t="str">
        <f t="shared" si="103"/>
        <v/>
      </c>
      <c r="CK122" s="386" t="str">
        <f t="shared" si="104"/>
        <v/>
      </c>
      <c r="CL122" s="387" t="str">
        <f t="shared" si="105"/>
        <v/>
      </c>
      <c r="CM122" s="387" t="str">
        <f t="shared" si="106"/>
        <v/>
      </c>
      <c r="CN122" s="430" t="str">
        <f t="shared" si="117"/>
        <v/>
      </c>
      <c r="CO122" s="229" t="str">
        <f t="shared" si="107"/>
        <v/>
      </c>
      <c r="CP122" s="229" t="str">
        <f t="shared" si="118"/>
        <v/>
      </c>
      <c r="CQ122" s="230" t="str">
        <f t="shared" si="108"/>
        <v/>
      </c>
      <c r="CR122" s="229" t="str">
        <f t="shared" si="119"/>
        <v/>
      </c>
      <c r="CS122" s="230" t="str">
        <f t="shared" si="120"/>
        <v/>
      </c>
      <c r="CT122" s="428" t="str">
        <f t="shared" si="121"/>
        <v/>
      </c>
      <c r="CU122" s="115"/>
      <c r="CV122" s="115"/>
      <c r="CW122" s="115"/>
      <c r="CX122" s="115"/>
      <c r="CY122" s="115"/>
      <c r="CZ122" s="115"/>
      <c r="DA122" s="115"/>
      <c r="DB122" s="115"/>
      <c r="DC122" s="115"/>
      <c r="DD122" s="115"/>
      <c r="DE122" s="115"/>
      <c r="DF122" s="115"/>
      <c r="DG122" s="125"/>
    </row>
    <row r="123" spans="2:111" ht="17.100000000000001" customHeight="1">
      <c r="B123" s="434">
        <v>93</v>
      </c>
      <c r="C123" s="904"/>
      <c r="D123" s="905"/>
      <c r="E123" s="905"/>
      <c r="F123" s="906"/>
      <c r="G123" s="907"/>
      <c r="H123" s="908"/>
      <c r="I123" s="909"/>
      <c r="J123" s="910"/>
      <c r="K123" s="911"/>
      <c r="L123" s="912"/>
      <c r="M123" s="912"/>
      <c r="N123" s="913"/>
      <c r="O123" s="14" t="s">
        <v>3</v>
      </c>
      <c r="P123" s="144" t="s">
        <v>3</v>
      </c>
      <c r="Q123" s="144" t="s">
        <v>3</v>
      </c>
      <c r="R123" s="79" t="s">
        <v>3</v>
      </c>
      <c r="S123" s="914"/>
      <c r="T123" s="915"/>
      <c r="U123" s="916"/>
      <c r="V123" s="14" t="s">
        <v>3</v>
      </c>
      <c r="W123" s="144" t="s">
        <v>3</v>
      </c>
      <c r="X123" s="144" t="s">
        <v>3</v>
      </c>
      <c r="Y123" s="79" t="s">
        <v>3</v>
      </c>
      <c r="Z123" s="914"/>
      <c r="AA123" s="915"/>
      <c r="AB123" s="916"/>
      <c r="AC123" s="14" t="s">
        <v>3</v>
      </c>
      <c r="AD123" s="16" t="s">
        <v>3</v>
      </c>
      <c r="AE123" s="16" t="s">
        <v>3</v>
      </c>
      <c r="AF123" s="16" t="s">
        <v>3</v>
      </c>
      <c r="AG123" s="16" t="s">
        <v>3</v>
      </c>
      <c r="AH123" s="79" t="s">
        <v>3</v>
      </c>
      <c r="AI123" s="167"/>
      <c r="AJ123" s="79" t="s">
        <v>3</v>
      </c>
      <c r="AK123" s="169"/>
      <c r="AL123" s="14" t="s">
        <v>3</v>
      </c>
      <c r="AM123" s="79" t="s">
        <v>3</v>
      </c>
      <c r="AN123" s="917"/>
      <c r="AO123" s="918"/>
      <c r="AP123" s="918"/>
      <c r="AQ123" s="919"/>
      <c r="AR123" s="456" t="str">
        <f t="shared" si="122"/>
        <v/>
      </c>
      <c r="AS123" s="14" t="s">
        <v>3</v>
      </c>
      <c r="AT123" s="16" t="s">
        <v>3</v>
      </c>
      <c r="AU123" s="153" t="s">
        <v>3</v>
      </c>
      <c r="AV123" s="158" t="s">
        <v>3</v>
      </c>
      <c r="AW123" s="79" t="s">
        <v>3</v>
      </c>
      <c r="AX123" s="79" t="s">
        <v>3</v>
      </c>
      <c r="AY123" s="153" t="s">
        <v>3</v>
      </c>
      <c r="AZ123" s="231"/>
      <c r="BA123" s="437" t="str">
        <f>IF($F$12="","",IF($AZ123="","",HLOOKUP($F$12,別紙mast!$D$4:$K$7,3,FALSE)))</f>
        <v/>
      </c>
      <c r="BB123" s="232" t="str">
        <f t="shared" si="109"/>
        <v/>
      </c>
      <c r="BC123" s="232" t="str">
        <f>IF($F$12="","",IF($AZ123="","",HLOOKUP($F$12,別紙mast!$D$9:$K$11,3,FALSE)))</f>
        <v/>
      </c>
      <c r="BD123" s="171" t="str">
        <f t="shared" si="110"/>
        <v/>
      </c>
      <c r="BE123" s="239"/>
      <c r="BF123" s="902" t="str">
        <f>IF($F$12="","",IF($BE123="","",HLOOKUP($F$12,別紙mast!$D$4:$K$7,4,FALSE)))</f>
        <v/>
      </c>
      <c r="BG123" s="903"/>
      <c r="BH123" s="233" t="str">
        <f t="shared" si="111"/>
        <v/>
      </c>
      <c r="BI123" s="235"/>
      <c r="BJ123" s="236"/>
      <c r="BK123" s="236"/>
      <c r="BL123" s="237"/>
      <c r="BM123" s="238"/>
      <c r="BN123" s="453"/>
      <c r="BO123" s="442" t="str">
        <f t="shared" si="112"/>
        <v/>
      </c>
      <c r="BP123" s="433" t="str">
        <f t="shared" si="90"/>
        <v/>
      </c>
      <c r="BQ123" s="445" t="str">
        <f t="shared" si="113"/>
        <v/>
      </c>
      <c r="BR123" s="433" t="str">
        <f t="shared" si="91"/>
        <v/>
      </c>
      <c r="BS123" s="444" t="str">
        <f t="shared" si="92"/>
        <v/>
      </c>
      <c r="BT123" s="432" t="str">
        <f t="shared" si="114"/>
        <v/>
      </c>
      <c r="BU123" s="441" t="str">
        <f t="shared" si="115"/>
        <v/>
      </c>
      <c r="BV123" s="457" t="str">
        <f t="shared" si="116"/>
        <v/>
      </c>
      <c r="BW123" s="215"/>
      <c r="BX123" s="222" t="str">
        <f t="shared" si="93"/>
        <v/>
      </c>
      <c r="BY123" s="222" t="str">
        <f t="shared" si="94"/>
        <v/>
      </c>
      <c r="BZ123" s="222" t="str">
        <f t="shared" si="95"/>
        <v/>
      </c>
      <c r="CA123" s="222" t="str">
        <f t="shared" si="96"/>
        <v/>
      </c>
      <c r="CB123" s="222" t="s">
        <v>468</v>
      </c>
      <c r="CC123" s="115"/>
      <c r="CD123" s="193" t="str">
        <f t="shared" si="97"/>
        <v/>
      </c>
      <c r="CE123" s="192" t="str">
        <f t="shared" si="98"/>
        <v/>
      </c>
      <c r="CF123" s="192" t="str">
        <f t="shared" si="99"/>
        <v/>
      </c>
      <c r="CG123" s="448" t="str">
        <f t="shared" si="100"/>
        <v/>
      </c>
      <c r="CH123" s="192" t="str">
        <f t="shared" si="101"/>
        <v/>
      </c>
      <c r="CI123" s="448" t="str">
        <f t="shared" si="102"/>
        <v/>
      </c>
      <c r="CJ123" s="446" t="str">
        <f t="shared" si="103"/>
        <v/>
      </c>
      <c r="CK123" s="386" t="str">
        <f t="shared" si="104"/>
        <v/>
      </c>
      <c r="CL123" s="387" t="str">
        <f t="shared" si="105"/>
        <v/>
      </c>
      <c r="CM123" s="387" t="str">
        <f t="shared" si="106"/>
        <v/>
      </c>
      <c r="CN123" s="430" t="str">
        <f t="shared" si="117"/>
        <v/>
      </c>
      <c r="CO123" s="229" t="str">
        <f t="shared" si="107"/>
        <v/>
      </c>
      <c r="CP123" s="229" t="str">
        <f t="shared" si="118"/>
        <v/>
      </c>
      <c r="CQ123" s="230" t="str">
        <f t="shared" si="108"/>
        <v/>
      </c>
      <c r="CR123" s="229" t="str">
        <f t="shared" si="119"/>
        <v/>
      </c>
      <c r="CS123" s="230" t="str">
        <f t="shared" si="120"/>
        <v/>
      </c>
      <c r="CT123" s="428" t="str">
        <f t="shared" si="121"/>
        <v/>
      </c>
      <c r="CU123" s="115"/>
      <c r="CV123" s="115"/>
      <c r="CW123" s="115"/>
      <c r="CX123" s="115"/>
      <c r="CY123" s="115"/>
      <c r="CZ123" s="115"/>
      <c r="DA123" s="115"/>
      <c r="DB123" s="115"/>
      <c r="DC123" s="115"/>
      <c r="DD123" s="115"/>
      <c r="DE123" s="115"/>
      <c r="DF123" s="115"/>
      <c r="DG123" s="125"/>
    </row>
    <row r="124" spans="2:111" ht="17.100000000000001" customHeight="1">
      <c r="B124" s="434">
        <v>94</v>
      </c>
      <c r="C124" s="904"/>
      <c r="D124" s="905"/>
      <c r="E124" s="905"/>
      <c r="F124" s="906"/>
      <c r="G124" s="907"/>
      <c r="H124" s="908"/>
      <c r="I124" s="909"/>
      <c r="J124" s="910"/>
      <c r="K124" s="911"/>
      <c r="L124" s="912"/>
      <c r="M124" s="912"/>
      <c r="N124" s="913"/>
      <c r="O124" s="14" t="s">
        <v>3</v>
      </c>
      <c r="P124" s="144" t="s">
        <v>3</v>
      </c>
      <c r="Q124" s="144" t="s">
        <v>3</v>
      </c>
      <c r="R124" s="79" t="s">
        <v>3</v>
      </c>
      <c r="S124" s="914"/>
      <c r="T124" s="915"/>
      <c r="U124" s="916"/>
      <c r="V124" s="14" t="s">
        <v>3</v>
      </c>
      <c r="W124" s="144" t="s">
        <v>3</v>
      </c>
      <c r="X124" s="144" t="s">
        <v>3</v>
      </c>
      <c r="Y124" s="79" t="s">
        <v>3</v>
      </c>
      <c r="Z124" s="914"/>
      <c r="AA124" s="915"/>
      <c r="AB124" s="916"/>
      <c r="AC124" s="14" t="s">
        <v>3</v>
      </c>
      <c r="AD124" s="16" t="s">
        <v>3</v>
      </c>
      <c r="AE124" s="16" t="s">
        <v>3</v>
      </c>
      <c r="AF124" s="16" t="s">
        <v>3</v>
      </c>
      <c r="AG124" s="16" t="s">
        <v>3</v>
      </c>
      <c r="AH124" s="79" t="s">
        <v>3</v>
      </c>
      <c r="AI124" s="167"/>
      <c r="AJ124" s="79" t="s">
        <v>3</v>
      </c>
      <c r="AK124" s="169"/>
      <c r="AL124" s="14" t="s">
        <v>3</v>
      </c>
      <c r="AM124" s="79" t="s">
        <v>3</v>
      </c>
      <c r="AN124" s="917"/>
      <c r="AO124" s="918"/>
      <c r="AP124" s="918"/>
      <c r="AQ124" s="919"/>
      <c r="AR124" s="456" t="str">
        <f t="shared" si="122"/>
        <v/>
      </c>
      <c r="AS124" s="14" t="s">
        <v>3</v>
      </c>
      <c r="AT124" s="16" t="s">
        <v>3</v>
      </c>
      <c r="AU124" s="153" t="s">
        <v>3</v>
      </c>
      <c r="AV124" s="158" t="s">
        <v>3</v>
      </c>
      <c r="AW124" s="79" t="s">
        <v>3</v>
      </c>
      <c r="AX124" s="79" t="s">
        <v>3</v>
      </c>
      <c r="AY124" s="153" t="s">
        <v>3</v>
      </c>
      <c r="AZ124" s="231"/>
      <c r="BA124" s="437" t="str">
        <f>IF($F$12="","",IF($AZ124="","",HLOOKUP($F$12,別紙mast!$D$4:$K$7,3,FALSE)))</f>
        <v/>
      </c>
      <c r="BB124" s="232" t="str">
        <f t="shared" si="109"/>
        <v/>
      </c>
      <c r="BC124" s="232" t="str">
        <f>IF($F$12="","",IF($AZ124="","",HLOOKUP($F$12,別紙mast!$D$9:$K$11,3,FALSE)))</f>
        <v/>
      </c>
      <c r="BD124" s="171" t="str">
        <f t="shared" si="110"/>
        <v/>
      </c>
      <c r="BE124" s="239"/>
      <c r="BF124" s="902" t="str">
        <f>IF($F$12="","",IF($BE124="","",HLOOKUP($F$12,別紙mast!$D$4:$K$7,4,FALSE)))</f>
        <v/>
      </c>
      <c r="BG124" s="903"/>
      <c r="BH124" s="233" t="str">
        <f t="shared" si="111"/>
        <v/>
      </c>
      <c r="BI124" s="235"/>
      <c r="BJ124" s="236"/>
      <c r="BK124" s="236"/>
      <c r="BL124" s="237"/>
      <c r="BM124" s="238"/>
      <c r="BN124" s="453"/>
      <c r="BO124" s="442" t="str">
        <f t="shared" si="112"/>
        <v/>
      </c>
      <c r="BP124" s="433" t="str">
        <f t="shared" si="90"/>
        <v/>
      </c>
      <c r="BQ124" s="445" t="str">
        <f t="shared" si="113"/>
        <v/>
      </c>
      <c r="BR124" s="433" t="str">
        <f t="shared" si="91"/>
        <v/>
      </c>
      <c r="BS124" s="444" t="str">
        <f t="shared" si="92"/>
        <v/>
      </c>
      <c r="BT124" s="432" t="str">
        <f t="shared" si="114"/>
        <v/>
      </c>
      <c r="BU124" s="441" t="str">
        <f t="shared" si="115"/>
        <v/>
      </c>
      <c r="BV124" s="457" t="str">
        <f t="shared" si="116"/>
        <v/>
      </c>
      <c r="BW124" s="215"/>
      <c r="BX124" s="222" t="str">
        <f t="shared" si="93"/>
        <v/>
      </c>
      <c r="BY124" s="222" t="str">
        <f t="shared" si="94"/>
        <v/>
      </c>
      <c r="BZ124" s="222" t="str">
        <f t="shared" si="95"/>
        <v/>
      </c>
      <c r="CA124" s="222" t="str">
        <f t="shared" si="96"/>
        <v/>
      </c>
      <c r="CB124" s="222" t="s">
        <v>468</v>
      </c>
      <c r="CC124" s="115"/>
      <c r="CD124" s="193" t="str">
        <f t="shared" si="97"/>
        <v/>
      </c>
      <c r="CE124" s="192" t="str">
        <f t="shared" si="98"/>
        <v/>
      </c>
      <c r="CF124" s="192" t="str">
        <f t="shared" si="99"/>
        <v/>
      </c>
      <c r="CG124" s="448" t="str">
        <f t="shared" si="100"/>
        <v/>
      </c>
      <c r="CH124" s="192" t="str">
        <f t="shared" si="101"/>
        <v/>
      </c>
      <c r="CI124" s="448" t="str">
        <f t="shared" si="102"/>
        <v/>
      </c>
      <c r="CJ124" s="446" t="str">
        <f t="shared" si="103"/>
        <v/>
      </c>
      <c r="CK124" s="386" t="str">
        <f t="shared" si="104"/>
        <v/>
      </c>
      <c r="CL124" s="387" t="str">
        <f t="shared" si="105"/>
        <v/>
      </c>
      <c r="CM124" s="387" t="str">
        <f t="shared" si="106"/>
        <v/>
      </c>
      <c r="CN124" s="430" t="str">
        <f t="shared" si="117"/>
        <v/>
      </c>
      <c r="CO124" s="229" t="str">
        <f t="shared" si="107"/>
        <v/>
      </c>
      <c r="CP124" s="229" t="str">
        <f t="shared" si="118"/>
        <v/>
      </c>
      <c r="CQ124" s="230" t="str">
        <f t="shared" si="108"/>
        <v/>
      </c>
      <c r="CR124" s="229" t="str">
        <f t="shared" si="119"/>
        <v/>
      </c>
      <c r="CS124" s="230" t="str">
        <f t="shared" si="120"/>
        <v/>
      </c>
      <c r="CT124" s="428" t="str">
        <f t="shared" si="121"/>
        <v/>
      </c>
      <c r="CU124" s="115"/>
      <c r="CV124" s="115"/>
      <c r="CW124" s="115"/>
      <c r="CX124" s="115"/>
      <c r="CY124" s="115"/>
      <c r="CZ124" s="115"/>
      <c r="DA124" s="115"/>
      <c r="DB124" s="115"/>
      <c r="DC124" s="115"/>
      <c r="DD124" s="115"/>
      <c r="DE124" s="115"/>
      <c r="DF124" s="115"/>
      <c r="DG124" s="125"/>
    </row>
    <row r="125" spans="2:111" ht="17.100000000000001" customHeight="1">
      <c r="B125" s="434">
        <v>95</v>
      </c>
      <c r="C125" s="904"/>
      <c r="D125" s="905"/>
      <c r="E125" s="905"/>
      <c r="F125" s="906"/>
      <c r="G125" s="907"/>
      <c r="H125" s="908"/>
      <c r="I125" s="909"/>
      <c r="J125" s="910"/>
      <c r="K125" s="911"/>
      <c r="L125" s="912"/>
      <c r="M125" s="912"/>
      <c r="N125" s="913"/>
      <c r="O125" s="14" t="s">
        <v>3</v>
      </c>
      <c r="P125" s="144" t="s">
        <v>3</v>
      </c>
      <c r="Q125" s="144" t="s">
        <v>3</v>
      </c>
      <c r="R125" s="79" t="s">
        <v>3</v>
      </c>
      <c r="S125" s="914"/>
      <c r="T125" s="915"/>
      <c r="U125" s="916"/>
      <c r="V125" s="14" t="s">
        <v>3</v>
      </c>
      <c r="W125" s="144" t="s">
        <v>3</v>
      </c>
      <c r="X125" s="144" t="s">
        <v>3</v>
      </c>
      <c r="Y125" s="79" t="s">
        <v>3</v>
      </c>
      <c r="Z125" s="914"/>
      <c r="AA125" s="915"/>
      <c r="AB125" s="916"/>
      <c r="AC125" s="14" t="s">
        <v>3</v>
      </c>
      <c r="AD125" s="16" t="s">
        <v>3</v>
      </c>
      <c r="AE125" s="16" t="s">
        <v>3</v>
      </c>
      <c r="AF125" s="16" t="s">
        <v>3</v>
      </c>
      <c r="AG125" s="16" t="s">
        <v>3</v>
      </c>
      <c r="AH125" s="79" t="s">
        <v>3</v>
      </c>
      <c r="AI125" s="167"/>
      <c r="AJ125" s="79" t="s">
        <v>3</v>
      </c>
      <c r="AK125" s="169"/>
      <c r="AL125" s="14" t="s">
        <v>3</v>
      </c>
      <c r="AM125" s="79" t="s">
        <v>3</v>
      </c>
      <c r="AN125" s="917"/>
      <c r="AO125" s="918"/>
      <c r="AP125" s="918"/>
      <c r="AQ125" s="919"/>
      <c r="AR125" s="456" t="str">
        <f t="shared" si="122"/>
        <v/>
      </c>
      <c r="AS125" s="14" t="s">
        <v>3</v>
      </c>
      <c r="AT125" s="16" t="s">
        <v>3</v>
      </c>
      <c r="AU125" s="153" t="s">
        <v>3</v>
      </c>
      <c r="AV125" s="158" t="s">
        <v>3</v>
      </c>
      <c r="AW125" s="79" t="s">
        <v>3</v>
      </c>
      <c r="AX125" s="79" t="s">
        <v>3</v>
      </c>
      <c r="AY125" s="153" t="s">
        <v>3</v>
      </c>
      <c r="AZ125" s="231"/>
      <c r="BA125" s="437" t="str">
        <f>IF($F$12="","",IF($AZ125="","",HLOOKUP($F$12,別紙mast!$D$4:$K$7,3,FALSE)))</f>
        <v/>
      </c>
      <c r="BB125" s="232" t="str">
        <f t="shared" si="109"/>
        <v/>
      </c>
      <c r="BC125" s="232" t="str">
        <f>IF($F$12="","",IF($AZ125="","",HLOOKUP($F$12,別紙mast!$D$9:$K$11,3,FALSE)))</f>
        <v/>
      </c>
      <c r="BD125" s="171" t="str">
        <f t="shared" si="110"/>
        <v/>
      </c>
      <c r="BE125" s="239"/>
      <c r="BF125" s="902" t="str">
        <f>IF($F$12="","",IF($BE125="","",HLOOKUP($F$12,別紙mast!$D$4:$K$7,4,FALSE)))</f>
        <v/>
      </c>
      <c r="BG125" s="903"/>
      <c r="BH125" s="233" t="str">
        <f t="shared" si="111"/>
        <v/>
      </c>
      <c r="BI125" s="235"/>
      <c r="BJ125" s="236"/>
      <c r="BK125" s="236"/>
      <c r="BL125" s="237"/>
      <c r="BM125" s="238"/>
      <c r="BN125" s="453"/>
      <c r="BO125" s="442" t="str">
        <f t="shared" si="112"/>
        <v/>
      </c>
      <c r="BP125" s="433" t="str">
        <f t="shared" si="90"/>
        <v/>
      </c>
      <c r="BQ125" s="445" t="str">
        <f t="shared" si="113"/>
        <v/>
      </c>
      <c r="BR125" s="433" t="str">
        <f t="shared" si="91"/>
        <v/>
      </c>
      <c r="BS125" s="444" t="str">
        <f t="shared" si="92"/>
        <v/>
      </c>
      <c r="BT125" s="432" t="str">
        <f t="shared" si="114"/>
        <v/>
      </c>
      <c r="BU125" s="441" t="str">
        <f t="shared" si="115"/>
        <v/>
      </c>
      <c r="BV125" s="457" t="str">
        <f t="shared" si="116"/>
        <v/>
      </c>
      <c r="BW125" s="215"/>
      <c r="BX125" s="222" t="str">
        <f t="shared" si="93"/>
        <v/>
      </c>
      <c r="BY125" s="222" t="str">
        <f t="shared" si="94"/>
        <v/>
      </c>
      <c r="BZ125" s="222" t="str">
        <f t="shared" si="95"/>
        <v/>
      </c>
      <c r="CA125" s="222" t="str">
        <f t="shared" si="96"/>
        <v/>
      </c>
      <c r="CB125" s="222" t="s">
        <v>468</v>
      </c>
      <c r="CC125" s="115"/>
      <c r="CD125" s="193" t="str">
        <f t="shared" si="97"/>
        <v/>
      </c>
      <c r="CE125" s="192" t="str">
        <f t="shared" si="98"/>
        <v/>
      </c>
      <c r="CF125" s="192" t="str">
        <f t="shared" si="99"/>
        <v/>
      </c>
      <c r="CG125" s="448" t="str">
        <f t="shared" si="100"/>
        <v/>
      </c>
      <c r="CH125" s="192" t="str">
        <f t="shared" si="101"/>
        <v/>
      </c>
      <c r="CI125" s="448" t="str">
        <f t="shared" si="102"/>
        <v/>
      </c>
      <c r="CJ125" s="446" t="str">
        <f t="shared" si="103"/>
        <v/>
      </c>
      <c r="CK125" s="386" t="str">
        <f t="shared" si="104"/>
        <v/>
      </c>
      <c r="CL125" s="387" t="str">
        <f t="shared" si="105"/>
        <v/>
      </c>
      <c r="CM125" s="387" t="str">
        <f t="shared" si="106"/>
        <v/>
      </c>
      <c r="CN125" s="430" t="str">
        <f t="shared" si="117"/>
        <v/>
      </c>
      <c r="CO125" s="229" t="str">
        <f t="shared" si="107"/>
        <v/>
      </c>
      <c r="CP125" s="229" t="str">
        <f t="shared" si="118"/>
        <v/>
      </c>
      <c r="CQ125" s="230" t="str">
        <f t="shared" si="108"/>
        <v/>
      </c>
      <c r="CR125" s="229" t="str">
        <f t="shared" si="119"/>
        <v/>
      </c>
      <c r="CS125" s="230" t="str">
        <f t="shared" si="120"/>
        <v/>
      </c>
      <c r="CT125" s="428" t="str">
        <f t="shared" si="121"/>
        <v/>
      </c>
      <c r="CU125" s="115"/>
      <c r="CV125" s="115"/>
      <c r="CW125" s="115"/>
      <c r="CX125" s="115"/>
      <c r="CY125" s="115"/>
      <c r="CZ125" s="115"/>
      <c r="DA125" s="115"/>
      <c r="DB125" s="115"/>
      <c r="DC125" s="115"/>
      <c r="DD125" s="115"/>
      <c r="DE125" s="115"/>
      <c r="DF125" s="115"/>
      <c r="DG125" s="125"/>
    </row>
    <row r="126" spans="2:111" ht="17.100000000000001" customHeight="1">
      <c r="B126" s="434">
        <v>96</v>
      </c>
      <c r="C126" s="904"/>
      <c r="D126" s="905"/>
      <c r="E126" s="905"/>
      <c r="F126" s="906"/>
      <c r="G126" s="907"/>
      <c r="H126" s="908"/>
      <c r="I126" s="909"/>
      <c r="J126" s="910"/>
      <c r="K126" s="911"/>
      <c r="L126" s="912"/>
      <c r="M126" s="912"/>
      <c r="N126" s="913"/>
      <c r="O126" s="14" t="s">
        <v>3</v>
      </c>
      <c r="P126" s="144" t="s">
        <v>3</v>
      </c>
      <c r="Q126" s="144" t="s">
        <v>3</v>
      </c>
      <c r="R126" s="79" t="s">
        <v>3</v>
      </c>
      <c r="S126" s="914"/>
      <c r="T126" s="915"/>
      <c r="U126" s="916"/>
      <c r="V126" s="14" t="s">
        <v>3</v>
      </c>
      <c r="W126" s="144" t="s">
        <v>3</v>
      </c>
      <c r="X126" s="144" t="s">
        <v>3</v>
      </c>
      <c r="Y126" s="79" t="s">
        <v>3</v>
      </c>
      <c r="Z126" s="914"/>
      <c r="AA126" s="915"/>
      <c r="AB126" s="916"/>
      <c r="AC126" s="14" t="s">
        <v>3</v>
      </c>
      <c r="AD126" s="16" t="s">
        <v>3</v>
      </c>
      <c r="AE126" s="16" t="s">
        <v>3</v>
      </c>
      <c r="AF126" s="16" t="s">
        <v>3</v>
      </c>
      <c r="AG126" s="16" t="s">
        <v>3</v>
      </c>
      <c r="AH126" s="79" t="s">
        <v>3</v>
      </c>
      <c r="AI126" s="167"/>
      <c r="AJ126" s="79" t="s">
        <v>3</v>
      </c>
      <c r="AK126" s="169"/>
      <c r="AL126" s="14" t="s">
        <v>3</v>
      </c>
      <c r="AM126" s="79" t="s">
        <v>3</v>
      </c>
      <c r="AN126" s="917"/>
      <c r="AO126" s="918"/>
      <c r="AP126" s="918"/>
      <c r="AQ126" s="919"/>
      <c r="AR126" s="456" t="str">
        <f t="shared" si="122"/>
        <v/>
      </c>
      <c r="AS126" s="14" t="s">
        <v>3</v>
      </c>
      <c r="AT126" s="16" t="s">
        <v>3</v>
      </c>
      <c r="AU126" s="153" t="s">
        <v>3</v>
      </c>
      <c r="AV126" s="158" t="s">
        <v>3</v>
      </c>
      <c r="AW126" s="79" t="s">
        <v>3</v>
      </c>
      <c r="AX126" s="79" t="s">
        <v>3</v>
      </c>
      <c r="AY126" s="153" t="s">
        <v>3</v>
      </c>
      <c r="AZ126" s="231"/>
      <c r="BA126" s="437" t="str">
        <f>IF($F$12="","",IF($AZ126="","",HLOOKUP($F$12,別紙mast!$D$4:$K$7,3,FALSE)))</f>
        <v/>
      </c>
      <c r="BB126" s="232" t="str">
        <f t="shared" si="109"/>
        <v/>
      </c>
      <c r="BC126" s="232" t="str">
        <f>IF($F$12="","",IF($AZ126="","",HLOOKUP($F$12,別紙mast!$D$9:$K$11,3,FALSE)))</f>
        <v/>
      </c>
      <c r="BD126" s="171" t="str">
        <f t="shared" si="110"/>
        <v/>
      </c>
      <c r="BE126" s="239"/>
      <c r="BF126" s="902" t="str">
        <f>IF($F$12="","",IF($BE126="","",HLOOKUP($F$12,別紙mast!$D$4:$K$7,4,FALSE)))</f>
        <v/>
      </c>
      <c r="BG126" s="903"/>
      <c r="BH126" s="233" t="str">
        <f t="shared" si="111"/>
        <v/>
      </c>
      <c r="BI126" s="235"/>
      <c r="BJ126" s="236"/>
      <c r="BK126" s="236"/>
      <c r="BL126" s="237"/>
      <c r="BM126" s="238"/>
      <c r="BN126" s="453"/>
      <c r="BO126" s="442" t="str">
        <f t="shared" si="112"/>
        <v/>
      </c>
      <c r="BP126" s="433" t="str">
        <f t="shared" si="90"/>
        <v/>
      </c>
      <c r="BQ126" s="445" t="str">
        <f t="shared" si="113"/>
        <v/>
      </c>
      <c r="BR126" s="433" t="str">
        <f t="shared" si="91"/>
        <v/>
      </c>
      <c r="BS126" s="444" t="str">
        <f t="shared" si="92"/>
        <v/>
      </c>
      <c r="BT126" s="432" t="str">
        <f t="shared" si="114"/>
        <v/>
      </c>
      <c r="BU126" s="441" t="str">
        <f t="shared" si="115"/>
        <v/>
      </c>
      <c r="BV126" s="457" t="str">
        <f t="shared" si="116"/>
        <v/>
      </c>
      <c r="BW126" s="215"/>
      <c r="BX126" s="222" t="str">
        <f t="shared" si="93"/>
        <v/>
      </c>
      <c r="BY126" s="222" t="str">
        <f t="shared" si="94"/>
        <v/>
      </c>
      <c r="BZ126" s="222" t="str">
        <f t="shared" si="95"/>
        <v/>
      </c>
      <c r="CA126" s="222" t="str">
        <f t="shared" si="96"/>
        <v/>
      </c>
      <c r="CB126" s="222" t="s">
        <v>468</v>
      </c>
      <c r="CC126" s="115"/>
      <c r="CD126" s="193" t="str">
        <f t="shared" si="97"/>
        <v/>
      </c>
      <c r="CE126" s="192" t="str">
        <f t="shared" si="98"/>
        <v/>
      </c>
      <c r="CF126" s="192" t="str">
        <f t="shared" si="99"/>
        <v/>
      </c>
      <c r="CG126" s="448" t="str">
        <f t="shared" si="100"/>
        <v/>
      </c>
      <c r="CH126" s="192" t="str">
        <f t="shared" si="101"/>
        <v/>
      </c>
      <c r="CI126" s="448" t="str">
        <f t="shared" si="102"/>
        <v/>
      </c>
      <c r="CJ126" s="446" t="str">
        <f t="shared" si="103"/>
        <v/>
      </c>
      <c r="CK126" s="386" t="str">
        <f t="shared" si="104"/>
        <v/>
      </c>
      <c r="CL126" s="387" t="str">
        <f t="shared" si="105"/>
        <v/>
      </c>
      <c r="CM126" s="387" t="str">
        <f t="shared" si="106"/>
        <v/>
      </c>
      <c r="CN126" s="430" t="str">
        <f t="shared" si="117"/>
        <v/>
      </c>
      <c r="CO126" s="229" t="str">
        <f t="shared" si="107"/>
        <v/>
      </c>
      <c r="CP126" s="229" t="str">
        <f t="shared" si="118"/>
        <v/>
      </c>
      <c r="CQ126" s="230" t="str">
        <f t="shared" si="108"/>
        <v/>
      </c>
      <c r="CR126" s="229" t="str">
        <f t="shared" si="119"/>
        <v/>
      </c>
      <c r="CS126" s="230" t="str">
        <f t="shared" si="120"/>
        <v/>
      </c>
      <c r="CT126" s="428" t="str">
        <f t="shared" si="121"/>
        <v/>
      </c>
      <c r="CU126" s="115"/>
      <c r="CV126" s="115"/>
      <c r="CW126" s="115"/>
      <c r="CX126" s="115"/>
      <c r="CY126" s="115"/>
      <c r="CZ126" s="115"/>
      <c r="DA126" s="115"/>
      <c r="DB126" s="115"/>
      <c r="DC126" s="115"/>
      <c r="DD126" s="115"/>
      <c r="DE126" s="115"/>
      <c r="DF126" s="115"/>
      <c r="DG126" s="125"/>
    </row>
    <row r="127" spans="2:111" ht="17.100000000000001" customHeight="1">
      <c r="B127" s="434">
        <v>97</v>
      </c>
      <c r="C127" s="904"/>
      <c r="D127" s="905"/>
      <c r="E127" s="905"/>
      <c r="F127" s="906"/>
      <c r="G127" s="907"/>
      <c r="H127" s="908"/>
      <c r="I127" s="909"/>
      <c r="J127" s="910"/>
      <c r="K127" s="911"/>
      <c r="L127" s="912"/>
      <c r="M127" s="912"/>
      <c r="N127" s="913"/>
      <c r="O127" s="14" t="s">
        <v>3</v>
      </c>
      <c r="P127" s="144" t="s">
        <v>3</v>
      </c>
      <c r="Q127" s="144" t="s">
        <v>3</v>
      </c>
      <c r="R127" s="79" t="s">
        <v>3</v>
      </c>
      <c r="S127" s="914"/>
      <c r="T127" s="915"/>
      <c r="U127" s="916"/>
      <c r="V127" s="14" t="s">
        <v>3</v>
      </c>
      <c r="W127" s="144" t="s">
        <v>3</v>
      </c>
      <c r="X127" s="144" t="s">
        <v>3</v>
      </c>
      <c r="Y127" s="79" t="s">
        <v>3</v>
      </c>
      <c r="Z127" s="914"/>
      <c r="AA127" s="915"/>
      <c r="AB127" s="916"/>
      <c r="AC127" s="14" t="s">
        <v>3</v>
      </c>
      <c r="AD127" s="16" t="s">
        <v>3</v>
      </c>
      <c r="AE127" s="16" t="s">
        <v>3</v>
      </c>
      <c r="AF127" s="16" t="s">
        <v>3</v>
      </c>
      <c r="AG127" s="16" t="s">
        <v>3</v>
      </c>
      <c r="AH127" s="79" t="s">
        <v>3</v>
      </c>
      <c r="AI127" s="167"/>
      <c r="AJ127" s="79" t="s">
        <v>3</v>
      </c>
      <c r="AK127" s="169"/>
      <c r="AL127" s="14" t="s">
        <v>3</v>
      </c>
      <c r="AM127" s="79" t="s">
        <v>3</v>
      </c>
      <c r="AN127" s="917"/>
      <c r="AO127" s="918"/>
      <c r="AP127" s="918"/>
      <c r="AQ127" s="919"/>
      <c r="AR127" s="456" t="str">
        <f t="shared" si="122"/>
        <v/>
      </c>
      <c r="AS127" s="14" t="s">
        <v>3</v>
      </c>
      <c r="AT127" s="16" t="s">
        <v>3</v>
      </c>
      <c r="AU127" s="153" t="s">
        <v>3</v>
      </c>
      <c r="AV127" s="158" t="s">
        <v>3</v>
      </c>
      <c r="AW127" s="79" t="s">
        <v>3</v>
      </c>
      <c r="AX127" s="79" t="s">
        <v>3</v>
      </c>
      <c r="AY127" s="153" t="s">
        <v>3</v>
      </c>
      <c r="AZ127" s="231"/>
      <c r="BA127" s="437" t="str">
        <f>IF($F$12="","",IF($AZ127="","",HLOOKUP($F$12,別紙mast!$D$4:$K$7,3,FALSE)))</f>
        <v/>
      </c>
      <c r="BB127" s="232" t="str">
        <f t="shared" si="109"/>
        <v/>
      </c>
      <c r="BC127" s="232" t="str">
        <f>IF($F$12="","",IF($AZ127="","",HLOOKUP($F$12,別紙mast!$D$9:$K$11,3,FALSE)))</f>
        <v/>
      </c>
      <c r="BD127" s="171" t="str">
        <f t="shared" si="110"/>
        <v/>
      </c>
      <c r="BE127" s="239"/>
      <c r="BF127" s="902" t="str">
        <f>IF($F$12="","",IF($BE127="","",HLOOKUP($F$12,別紙mast!$D$4:$K$7,4,FALSE)))</f>
        <v/>
      </c>
      <c r="BG127" s="903"/>
      <c r="BH127" s="233" t="str">
        <f t="shared" si="111"/>
        <v/>
      </c>
      <c r="BI127" s="235"/>
      <c r="BJ127" s="236"/>
      <c r="BK127" s="236"/>
      <c r="BL127" s="237"/>
      <c r="BM127" s="238"/>
      <c r="BN127" s="453"/>
      <c r="BO127" s="442" t="str">
        <f t="shared" si="112"/>
        <v/>
      </c>
      <c r="BP127" s="433" t="str">
        <f t="shared" ref="BP127:BP158" si="123">IF($BI127="","",ROUNDUP(($CQ127/$CR127),2))</f>
        <v/>
      </c>
      <c r="BQ127" s="445" t="str">
        <f t="shared" si="113"/>
        <v/>
      </c>
      <c r="BR127" s="433" t="str">
        <f t="shared" ref="BR127:BR158" si="124">IF($BI127="","",IF(OR($N$5="■",$AC$28="■",$AC127="■"),"ー",(ROUNDUP($CP127/$CR127,2))))</f>
        <v/>
      </c>
      <c r="BS127" s="444" t="str">
        <f t="shared" ref="BS127:BS158" si="125">IF($CO127="","",TRUNC(($CO127/$CR127)*100))</f>
        <v/>
      </c>
      <c r="BT127" s="432" t="str">
        <f t="shared" si="114"/>
        <v/>
      </c>
      <c r="BU127" s="441" t="str">
        <f t="shared" si="115"/>
        <v/>
      </c>
      <c r="BV127" s="457" t="str">
        <f t="shared" si="116"/>
        <v/>
      </c>
      <c r="BW127" s="215"/>
      <c r="BX127" s="222" t="str">
        <f t="shared" ref="BX127:BX158" si="126">IF(OR(BO127="",BS127=""),"",IF(AND($BO127&gt;=20,$BS127&gt;=100,$BB127="○",$BD127="○"),"○","×"))</f>
        <v/>
      </c>
      <c r="BY127" s="222" t="str">
        <f t="shared" ref="BY127:BY158" si="127">IF(OR(BO127="",BS127=""),"",IF(AND($BO127&gt;=20,$BS127&gt;=100,$BB127="適"),"×",IF(AND($BO127&gt;=20,$BS127&gt;=75,$BS127&lt;100,$BB127="○",$BD127="○"),"○","×")))</f>
        <v/>
      </c>
      <c r="BZ127" s="222" t="str">
        <f t="shared" ref="BZ127:BZ158" si="128">IF(OR(BO127="",BS127=""),"",IF(AND($BO127&gt;=20,$BB127="○",$BD127="○"),"○","×"))</f>
        <v/>
      </c>
      <c r="CA127" s="222" t="str">
        <f t="shared" ref="CA127:CA158" si="129">IF(OR(BO127="",BS127=""),"",IF(AND($BO127&gt;=20,$BS127&gt;=50,$BS127&lt;75,$BB127="○",$BD127="○"),"○","×"))</f>
        <v/>
      </c>
      <c r="CB127" s="222" t="s">
        <v>468</v>
      </c>
      <c r="CC127" s="115"/>
      <c r="CD127" s="193" t="str">
        <f t="shared" ref="CD127:CD158" si="130">IF($BI127="","",SUM($BI127*$I127))</f>
        <v/>
      </c>
      <c r="CE127" s="192" t="str">
        <f t="shared" ref="CE127:CE158" si="131">IF($BJ127="","",SUM($BJ127*$I127))</f>
        <v/>
      </c>
      <c r="CF127" s="192" t="str">
        <f t="shared" ref="CF127:CF158" si="132">IF($BI127="","",IF($N$5="■",SUM($BJ127*$I127),SUM($BK127*$I127)))</f>
        <v/>
      </c>
      <c r="CG127" s="448" t="str">
        <f t="shared" ref="CG127:CG158" si="133">IF($BL127="","",SUM($BL127*$I127))</f>
        <v/>
      </c>
      <c r="CH127" s="192" t="str">
        <f t="shared" ref="CH127:CH158" si="134">IF($BI127="","",IF($N$5="■",0,SUM($BM127*$I127)))</f>
        <v/>
      </c>
      <c r="CI127" s="448" t="str">
        <f t="shared" ref="CI127:CI158" si="135">IF($BI127="","",IF($N$5="■",0,SUM($BN127*$I127)))</f>
        <v/>
      </c>
      <c r="CJ127" s="446" t="str">
        <f t="shared" ref="CJ127:CJ158" si="136">IF($BJ127="","",(ROUNDUP(($BJ127/1000),1)*$I127))</f>
        <v/>
      </c>
      <c r="CK127" s="386" t="str">
        <f t="shared" ref="CK127:CK158" si="137">IF($BL127="","",(ROUNDUP(($BL127/1000),1)*$I127))</f>
        <v/>
      </c>
      <c r="CL127" s="387" t="str">
        <f t="shared" ref="CL127:CL158" si="138">IF($BI127="","",IF($N$5="■",(ROUNDUP(($BJ127/1000),1)*$I127),(ROUNDUP(($BK127/1000),1))*$I127))</f>
        <v/>
      </c>
      <c r="CM127" s="387" t="str">
        <f t="shared" ref="CM127:CM158" si="139">IF($BI127="","",ROUNDUP(((((($BL127-$BI127)*0.8)+$BI127)/1000)),1)*$I127)</f>
        <v/>
      </c>
      <c r="CN127" s="430" t="str">
        <f t="shared" si="117"/>
        <v/>
      </c>
      <c r="CO127" s="229" t="str">
        <f t="shared" ref="CO127:CO158" si="140">IF($CR127="","",IF($N$5="■",SUM($CR127-$CT127),SUM($CR127-$CS127)))</f>
        <v/>
      </c>
      <c r="CP127" s="229" t="str">
        <f t="shared" si="118"/>
        <v/>
      </c>
      <c r="CQ127" s="230" t="str">
        <f t="shared" ref="CQ127:CQ158" si="141">IF($BI127="","",IF($N$5="■",(ROUNDUP(($BJ127-$BI127)/1000,1)),ROUNDUP(($BK127-$BI127)/1000,1))&amp;"")</f>
        <v/>
      </c>
      <c r="CR127" s="229" t="str">
        <f t="shared" si="119"/>
        <v/>
      </c>
      <c r="CS127" s="230" t="str">
        <f t="shared" si="120"/>
        <v/>
      </c>
      <c r="CT127" s="428" t="str">
        <f t="shared" si="121"/>
        <v/>
      </c>
      <c r="CU127" s="115"/>
      <c r="CV127" s="115"/>
      <c r="CW127" s="115"/>
      <c r="CX127" s="115"/>
      <c r="CY127" s="115"/>
      <c r="CZ127" s="115"/>
      <c r="DA127" s="115"/>
      <c r="DB127" s="115"/>
      <c r="DC127" s="115"/>
      <c r="DD127" s="115"/>
      <c r="DE127" s="115"/>
      <c r="DF127" s="115"/>
      <c r="DG127" s="125"/>
    </row>
    <row r="128" spans="2:111" ht="17.100000000000001" customHeight="1">
      <c r="B128" s="434">
        <v>98</v>
      </c>
      <c r="C128" s="904"/>
      <c r="D128" s="905"/>
      <c r="E128" s="905"/>
      <c r="F128" s="906"/>
      <c r="G128" s="907"/>
      <c r="H128" s="908"/>
      <c r="I128" s="909"/>
      <c r="J128" s="910"/>
      <c r="K128" s="911"/>
      <c r="L128" s="912"/>
      <c r="M128" s="912"/>
      <c r="N128" s="913"/>
      <c r="O128" s="14" t="s">
        <v>3</v>
      </c>
      <c r="P128" s="144" t="s">
        <v>3</v>
      </c>
      <c r="Q128" s="144" t="s">
        <v>3</v>
      </c>
      <c r="R128" s="79" t="s">
        <v>3</v>
      </c>
      <c r="S128" s="914"/>
      <c r="T128" s="915"/>
      <c r="U128" s="916"/>
      <c r="V128" s="14" t="s">
        <v>3</v>
      </c>
      <c r="W128" s="144" t="s">
        <v>3</v>
      </c>
      <c r="X128" s="144" t="s">
        <v>3</v>
      </c>
      <c r="Y128" s="79" t="s">
        <v>3</v>
      </c>
      <c r="Z128" s="914"/>
      <c r="AA128" s="915"/>
      <c r="AB128" s="916"/>
      <c r="AC128" s="14" t="s">
        <v>3</v>
      </c>
      <c r="AD128" s="16" t="s">
        <v>3</v>
      </c>
      <c r="AE128" s="16" t="s">
        <v>3</v>
      </c>
      <c r="AF128" s="16" t="s">
        <v>3</v>
      </c>
      <c r="AG128" s="16" t="s">
        <v>3</v>
      </c>
      <c r="AH128" s="79" t="s">
        <v>3</v>
      </c>
      <c r="AI128" s="167"/>
      <c r="AJ128" s="79" t="s">
        <v>3</v>
      </c>
      <c r="AK128" s="169"/>
      <c r="AL128" s="14" t="s">
        <v>3</v>
      </c>
      <c r="AM128" s="79" t="s">
        <v>3</v>
      </c>
      <c r="AN128" s="917"/>
      <c r="AO128" s="918"/>
      <c r="AP128" s="918"/>
      <c r="AQ128" s="919"/>
      <c r="AR128" s="456" t="str">
        <f t="shared" si="122"/>
        <v/>
      </c>
      <c r="AS128" s="14" t="s">
        <v>3</v>
      </c>
      <c r="AT128" s="16" t="s">
        <v>3</v>
      </c>
      <c r="AU128" s="153" t="s">
        <v>3</v>
      </c>
      <c r="AV128" s="158" t="s">
        <v>3</v>
      </c>
      <c r="AW128" s="79" t="s">
        <v>3</v>
      </c>
      <c r="AX128" s="79" t="s">
        <v>3</v>
      </c>
      <c r="AY128" s="153" t="s">
        <v>3</v>
      </c>
      <c r="AZ128" s="231"/>
      <c r="BA128" s="437" t="str">
        <f>IF($F$12="","",IF($AZ128="","",HLOOKUP($F$12,別紙mast!$D$4:$K$7,3,FALSE)))</f>
        <v/>
      </c>
      <c r="BB128" s="232" t="str">
        <f t="shared" si="109"/>
        <v/>
      </c>
      <c r="BC128" s="232" t="str">
        <f>IF($F$12="","",IF($AZ128="","",HLOOKUP($F$12,別紙mast!$D$9:$K$11,3,FALSE)))</f>
        <v/>
      </c>
      <c r="BD128" s="171" t="str">
        <f t="shared" si="110"/>
        <v/>
      </c>
      <c r="BE128" s="239"/>
      <c r="BF128" s="902" t="str">
        <f>IF($F$12="","",IF($BE128="","",HLOOKUP($F$12,別紙mast!$D$4:$K$7,4,FALSE)))</f>
        <v/>
      </c>
      <c r="BG128" s="903"/>
      <c r="BH128" s="233" t="str">
        <f t="shared" si="111"/>
        <v/>
      </c>
      <c r="BI128" s="235"/>
      <c r="BJ128" s="236"/>
      <c r="BK128" s="236"/>
      <c r="BL128" s="237"/>
      <c r="BM128" s="238"/>
      <c r="BN128" s="453"/>
      <c r="BO128" s="442" t="str">
        <f t="shared" si="112"/>
        <v/>
      </c>
      <c r="BP128" s="433" t="str">
        <f t="shared" si="123"/>
        <v/>
      </c>
      <c r="BQ128" s="445" t="str">
        <f t="shared" si="113"/>
        <v/>
      </c>
      <c r="BR128" s="433" t="str">
        <f t="shared" si="124"/>
        <v/>
      </c>
      <c r="BS128" s="444" t="str">
        <f t="shared" si="125"/>
        <v/>
      </c>
      <c r="BT128" s="432" t="str">
        <f t="shared" si="114"/>
        <v/>
      </c>
      <c r="BU128" s="441" t="str">
        <f t="shared" si="115"/>
        <v/>
      </c>
      <c r="BV128" s="457" t="str">
        <f t="shared" si="116"/>
        <v/>
      </c>
      <c r="BW128" s="215"/>
      <c r="BX128" s="222" t="str">
        <f t="shared" si="126"/>
        <v/>
      </c>
      <c r="BY128" s="222" t="str">
        <f t="shared" si="127"/>
        <v/>
      </c>
      <c r="BZ128" s="222" t="str">
        <f t="shared" si="128"/>
        <v/>
      </c>
      <c r="CA128" s="222" t="str">
        <f t="shared" si="129"/>
        <v/>
      </c>
      <c r="CB128" s="222" t="s">
        <v>468</v>
      </c>
      <c r="CC128" s="115"/>
      <c r="CD128" s="193" t="str">
        <f t="shared" si="130"/>
        <v/>
      </c>
      <c r="CE128" s="192" t="str">
        <f t="shared" si="131"/>
        <v/>
      </c>
      <c r="CF128" s="192" t="str">
        <f t="shared" si="132"/>
        <v/>
      </c>
      <c r="CG128" s="448" t="str">
        <f t="shared" si="133"/>
        <v/>
      </c>
      <c r="CH128" s="192" t="str">
        <f t="shared" si="134"/>
        <v/>
      </c>
      <c r="CI128" s="448" t="str">
        <f t="shared" si="135"/>
        <v/>
      </c>
      <c r="CJ128" s="446" t="str">
        <f t="shared" si="136"/>
        <v/>
      </c>
      <c r="CK128" s="386" t="str">
        <f t="shared" si="137"/>
        <v/>
      </c>
      <c r="CL128" s="387" t="str">
        <f t="shared" si="138"/>
        <v/>
      </c>
      <c r="CM128" s="387" t="str">
        <f t="shared" si="139"/>
        <v/>
      </c>
      <c r="CN128" s="430" t="str">
        <f t="shared" si="117"/>
        <v/>
      </c>
      <c r="CO128" s="229" t="str">
        <f t="shared" si="140"/>
        <v/>
      </c>
      <c r="CP128" s="229" t="str">
        <f t="shared" si="118"/>
        <v/>
      </c>
      <c r="CQ128" s="230" t="str">
        <f t="shared" si="141"/>
        <v/>
      </c>
      <c r="CR128" s="229" t="str">
        <f t="shared" si="119"/>
        <v/>
      </c>
      <c r="CS128" s="230" t="str">
        <f t="shared" si="120"/>
        <v/>
      </c>
      <c r="CT128" s="428" t="str">
        <f t="shared" si="121"/>
        <v/>
      </c>
      <c r="CU128" s="115"/>
      <c r="CV128" s="115"/>
      <c r="CW128" s="115"/>
      <c r="CX128" s="115"/>
      <c r="CY128" s="115"/>
      <c r="CZ128" s="115"/>
      <c r="DA128" s="115"/>
      <c r="DB128" s="115"/>
      <c r="DC128" s="115"/>
      <c r="DD128" s="115"/>
      <c r="DE128" s="115"/>
      <c r="DF128" s="115"/>
      <c r="DG128" s="125"/>
    </row>
    <row r="129" spans="2:111" ht="17.100000000000001" customHeight="1">
      <c r="B129" s="434">
        <v>99</v>
      </c>
      <c r="C129" s="904"/>
      <c r="D129" s="905"/>
      <c r="E129" s="905"/>
      <c r="F129" s="906"/>
      <c r="G129" s="907"/>
      <c r="H129" s="908"/>
      <c r="I129" s="909"/>
      <c r="J129" s="910"/>
      <c r="K129" s="911"/>
      <c r="L129" s="912"/>
      <c r="M129" s="912"/>
      <c r="N129" s="913"/>
      <c r="O129" s="14" t="s">
        <v>3</v>
      </c>
      <c r="P129" s="144" t="s">
        <v>3</v>
      </c>
      <c r="Q129" s="144" t="s">
        <v>3</v>
      </c>
      <c r="R129" s="79" t="s">
        <v>3</v>
      </c>
      <c r="S129" s="914"/>
      <c r="T129" s="915"/>
      <c r="U129" s="916"/>
      <c r="V129" s="14" t="s">
        <v>3</v>
      </c>
      <c r="W129" s="144" t="s">
        <v>3</v>
      </c>
      <c r="X129" s="144" t="s">
        <v>3</v>
      </c>
      <c r="Y129" s="79" t="s">
        <v>3</v>
      </c>
      <c r="Z129" s="914"/>
      <c r="AA129" s="915"/>
      <c r="AB129" s="916"/>
      <c r="AC129" s="14" t="s">
        <v>3</v>
      </c>
      <c r="AD129" s="16" t="s">
        <v>3</v>
      </c>
      <c r="AE129" s="16" t="s">
        <v>3</v>
      </c>
      <c r="AF129" s="16" t="s">
        <v>3</v>
      </c>
      <c r="AG129" s="16" t="s">
        <v>3</v>
      </c>
      <c r="AH129" s="79" t="s">
        <v>3</v>
      </c>
      <c r="AI129" s="167"/>
      <c r="AJ129" s="79" t="s">
        <v>3</v>
      </c>
      <c r="AK129" s="169"/>
      <c r="AL129" s="14" t="s">
        <v>3</v>
      </c>
      <c r="AM129" s="79" t="s">
        <v>3</v>
      </c>
      <c r="AN129" s="917"/>
      <c r="AO129" s="918"/>
      <c r="AP129" s="918"/>
      <c r="AQ129" s="919"/>
      <c r="AR129" s="456" t="str">
        <f t="shared" si="122"/>
        <v/>
      </c>
      <c r="AS129" s="14" t="s">
        <v>3</v>
      </c>
      <c r="AT129" s="16" t="s">
        <v>3</v>
      </c>
      <c r="AU129" s="153" t="s">
        <v>3</v>
      </c>
      <c r="AV129" s="158" t="s">
        <v>3</v>
      </c>
      <c r="AW129" s="79" t="s">
        <v>3</v>
      </c>
      <c r="AX129" s="79" t="s">
        <v>3</v>
      </c>
      <c r="AY129" s="153" t="s">
        <v>3</v>
      </c>
      <c r="AZ129" s="231"/>
      <c r="BA129" s="437" t="str">
        <f>IF($F$12="","",IF($AZ129="","",HLOOKUP($F$12,別紙mast!$D$4:$K$7,3,FALSE)))</f>
        <v/>
      </c>
      <c r="BB129" s="232" t="str">
        <f t="shared" si="109"/>
        <v/>
      </c>
      <c r="BC129" s="232" t="str">
        <f>IF($F$12="","",IF($AZ129="","",HLOOKUP($F$12,別紙mast!$D$9:$K$11,3,FALSE)))</f>
        <v/>
      </c>
      <c r="BD129" s="171" t="str">
        <f t="shared" si="110"/>
        <v/>
      </c>
      <c r="BE129" s="239"/>
      <c r="BF129" s="902" t="str">
        <f>IF($F$12="","",IF($BE129="","",HLOOKUP($F$12,別紙mast!$D$4:$K$7,4,FALSE)))</f>
        <v/>
      </c>
      <c r="BG129" s="903"/>
      <c r="BH129" s="233" t="str">
        <f t="shared" si="111"/>
        <v/>
      </c>
      <c r="BI129" s="235"/>
      <c r="BJ129" s="236"/>
      <c r="BK129" s="236"/>
      <c r="BL129" s="237"/>
      <c r="BM129" s="238"/>
      <c r="BN129" s="453"/>
      <c r="BO129" s="442" t="str">
        <f t="shared" si="112"/>
        <v/>
      </c>
      <c r="BP129" s="433" t="str">
        <f t="shared" si="123"/>
        <v/>
      </c>
      <c r="BQ129" s="445" t="str">
        <f t="shared" si="113"/>
        <v/>
      </c>
      <c r="BR129" s="433" t="str">
        <f t="shared" si="124"/>
        <v/>
      </c>
      <c r="BS129" s="444" t="str">
        <f t="shared" si="125"/>
        <v/>
      </c>
      <c r="BT129" s="432" t="str">
        <f t="shared" si="114"/>
        <v/>
      </c>
      <c r="BU129" s="441" t="str">
        <f t="shared" si="115"/>
        <v/>
      </c>
      <c r="BV129" s="457" t="str">
        <f t="shared" si="116"/>
        <v/>
      </c>
      <c r="BW129" s="215"/>
      <c r="BX129" s="222" t="str">
        <f t="shared" si="126"/>
        <v/>
      </c>
      <c r="BY129" s="222" t="str">
        <f t="shared" si="127"/>
        <v/>
      </c>
      <c r="BZ129" s="222" t="str">
        <f t="shared" si="128"/>
        <v/>
      </c>
      <c r="CA129" s="222" t="str">
        <f t="shared" si="129"/>
        <v/>
      </c>
      <c r="CB129" s="222" t="s">
        <v>468</v>
      </c>
      <c r="CC129" s="115"/>
      <c r="CD129" s="193" t="str">
        <f t="shared" si="130"/>
        <v/>
      </c>
      <c r="CE129" s="192" t="str">
        <f t="shared" si="131"/>
        <v/>
      </c>
      <c r="CF129" s="192" t="str">
        <f t="shared" si="132"/>
        <v/>
      </c>
      <c r="CG129" s="448" t="str">
        <f t="shared" si="133"/>
        <v/>
      </c>
      <c r="CH129" s="192" t="str">
        <f t="shared" si="134"/>
        <v/>
      </c>
      <c r="CI129" s="448" t="str">
        <f t="shared" si="135"/>
        <v/>
      </c>
      <c r="CJ129" s="446" t="str">
        <f t="shared" si="136"/>
        <v/>
      </c>
      <c r="CK129" s="386" t="str">
        <f t="shared" si="137"/>
        <v/>
      </c>
      <c r="CL129" s="387" t="str">
        <f t="shared" si="138"/>
        <v/>
      </c>
      <c r="CM129" s="387" t="str">
        <f t="shared" si="139"/>
        <v/>
      </c>
      <c r="CN129" s="430" t="str">
        <f t="shared" si="117"/>
        <v/>
      </c>
      <c r="CO129" s="229" t="str">
        <f t="shared" si="140"/>
        <v/>
      </c>
      <c r="CP129" s="229" t="str">
        <f t="shared" si="118"/>
        <v/>
      </c>
      <c r="CQ129" s="230" t="str">
        <f t="shared" si="141"/>
        <v/>
      </c>
      <c r="CR129" s="229" t="str">
        <f t="shared" si="119"/>
        <v/>
      </c>
      <c r="CS129" s="230" t="str">
        <f t="shared" si="120"/>
        <v/>
      </c>
      <c r="CT129" s="428" t="str">
        <f t="shared" si="121"/>
        <v/>
      </c>
      <c r="CU129" s="115"/>
      <c r="CV129" s="115"/>
      <c r="CW129" s="115"/>
      <c r="CX129" s="115"/>
      <c r="CY129" s="115"/>
      <c r="CZ129" s="115"/>
      <c r="DA129" s="115"/>
      <c r="DB129" s="115"/>
      <c r="DC129" s="115"/>
      <c r="DD129" s="115"/>
      <c r="DE129" s="115"/>
      <c r="DF129" s="115"/>
      <c r="DG129" s="125"/>
    </row>
    <row r="130" spans="2:111" ht="17.100000000000001" customHeight="1">
      <c r="B130" s="434">
        <v>100</v>
      </c>
      <c r="C130" s="904"/>
      <c r="D130" s="905"/>
      <c r="E130" s="905"/>
      <c r="F130" s="906"/>
      <c r="G130" s="907"/>
      <c r="H130" s="908"/>
      <c r="I130" s="909"/>
      <c r="J130" s="910"/>
      <c r="K130" s="911"/>
      <c r="L130" s="912"/>
      <c r="M130" s="912"/>
      <c r="N130" s="913"/>
      <c r="O130" s="14" t="s">
        <v>3</v>
      </c>
      <c r="P130" s="145" t="s">
        <v>3</v>
      </c>
      <c r="Q130" s="145" t="s">
        <v>3</v>
      </c>
      <c r="R130" s="17" t="s">
        <v>3</v>
      </c>
      <c r="S130" s="914"/>
      <c r="T130" s="915"/>
      <c r="U130" s="916"/>
      <c r="V130" s="14" t="s">
        <v>3</v>
      </c>
      <c r="W130" s="145" t="s">
        <v>3</v>
      </c>
      <c r="X130" s="145" t="s">
        <v>3</v>
      </c>
      <c r="Y130" s="17" t="s">
        <v>3</v>
      </c>
      <c r="Z130" s="914"/>
      <c r="AA130" s="915"/>
      <c r="AB130" s="916"/>
      <c r="AC130" s="106" t="s">
        <v>3</v>
      </c>
      <c r="AD130" s="107" t="s">
        <v>3</v>
      </c>
      <c r="AE130" s="107" t="s">
        <v>3</v>
      </c>
      <c r="AF130" s="107" t="s">
        <v>3</v>
      </c>
      <c r="AG130" s="107" t="s">
        <v>3</v>
      </c>
      <c r="AH130" s="17" t="s">
        <v>3</v>
      </c>
      <c r="AI130" s="167"/>
      <c r="AJ130" s="17" t="s">
        <v>3</v>
      </c>
      <c r="AK130" s="169"/>
      <c r="AL130" s="106" t="s">
        <v>3</v>
      </c>
      <c r="AM130" s="17" t="s">
        <v>3</v>
      </c>
      <c r="AN130" s="917"/>
      <c r="AO130" s="918"/>
      <c r="AP130" s="918"/>
      <c r="AQ130" s="919"/>
      <c r="AR130" s="456" t="str">
        <f t="shared" si="122"/>
        <v/>
      </c>
      <c r="AS130" s="106" t="s">
        <v>3</v>
      </c>
      <c r="AT130" s="107" t="s">
        <v>3</v>
      </c>
      <c r="AU130" s="155" t="s">
        <v>3</v>
      </c>
      <c r="AV130" s="18" t="s">
        <v>3</v>
      </c>
      <c r="AW130" s="79" t="s">
        <v>3</v>
      </c>
      <c r="AX130" s="17" t="s">
        <v>3</v>
      </c>
      <c r="AY130" s="155" t="s">
        <v>3</v>
      </c>
      <c r="AZ130" s="231"/>
      <c r="BA130" s="437" t="str">
        <f>IF($F$12="","",IF($AZ130="","",HLOOKUP($F$12,別紙mast!$D$4:$K$7,3,FALSE)))</f>
        <v/>
      </c>
      <c r="BB130" s="232" t="str">
        <f t="shared" si="109"/>
        <v/>
      </c>
      <c r="BC130" s="232" t="str">
        <f>IF($F$12="","",IF($AZ130="","",HLOOKUP($F$12,別紙mast!$D$9:$K$11,3,FALSE)))</f>
        <v/>
      </c>
      <c r="BD130" s="171" t="str">
        <f t="shared" si="110"/>
        <v/>
      </c>
      <c r="BE130" s="239"/>
      <c r="BF130" s="902" t="str">
        <f>IF($F$12="","",IF($BE130="","",HLOOKUP($F$12,別紙mast!$D$4:$K$7,4,FALSE)))</f>
        <v/>
      </c>
      <c r="BG130" s="903"/>
      <c r="BH130" s="233" t="str">
        <f t="shared" si="111"/>
        <v/>
      </c>
      <c r="BI130" s="235"/>
      <c r="BJ130" s="236"/>
      <c r="BK130" s="236"/>
      <c r="BL130" s="237"/>
      <c r="BM130" s="238"/>
      <c r="BN130" s="453"/>
      <c r="BO130" s="442" t="str">
        <f t="shared" si="112"/>
        <v/>
      </c>
      <c r="BP130" s="433" t="str">
        <f t="shared" si="123"/>
        <v/>
      </c>
      <c r="BQ130" s="445" t="str">
        <f t="shared" si="113"/>
        <v/>
      </c>
      <c r="BR130" s="433" t="str">
        <f t="shared" si="124"/>
        <v/>
      </c>
      <c r="BS130" s="444" t="str">
        <f t="shared" si="125"/>
        <v/>
      </c>
      <c r="BT130" s="432" t="str">
        <f t="shared" si="114"/>
        <v/>
      </c>
      <c r="BU130" s="441" t="str">
        <f t="shared" si="115"/>
        <v/>
      </c>
      <c r="BV130" s="457" t="str">
        <f t="shared" si="116"/>
        <v/>
      </c>
      <c r="BW130" s="215"/>
      <c r="BX130" s="222" t="str">
        <f t="shared" si="126"/>
        <v/>
      </c>
      <c r="BY130" s="222" t="str">
        <f t="shared" si="127"/>
        <v/>
      </c>
      <c r="BZ130" s="222" t="str">
        <f t="shared" si="128"/>
        <v/>
      </c>
      <c r="CA130" s="222" t="str">
        <f t="shared" si="129"/>
        <v/>
      </c>
      <c r="CB130" s="222" t="s">
        <v>468</v>
      </c>
      <c r="CC130" s="115"/>
      <c r="CD130" s="193" t="str">
        <f t="shared" si="130"/>
        <v/>
      </c>
      <c r="CE130" s="192" t="str">
        <f t="shared" si="131"/>
        <v/>
      </c>
      <c r="CF130" s="192" t="str">
        <f t="shared" si="132"/>
        <v/>
      </c>
      <c r="CG130" s="448" t="str">
        <f t="shared" si="133"/>
        <v/>
      </c>
      <c r="CH130" s="192" t="str">
        <f t="shared" si="134"/>
        <v/>
      </c>
      <c r="CI130" s="448" t="str">
        <f t="shared" si="135"/>
        <v/>
      </c>
      <c r="CJ130" s="446" t="str">
        <f t="shared" si="136"/>
        <v/>
      </c>
      <c r="CK130" s="386" t="str">
        <f t="shared" si="137"/>
        <v/>
      </c>
      <c r="CL130" s="387" t="str">
        <f t="shared" si="138"/>
        <v/>
      </c>
      <c r="CM130" s="387" t="str">
        <f t="shared" si="139"/>
        <v/>
      </c>
      <c r="CN130" s="430" t="str">
        <f t="shared" si="117"/>
        <v/>
      </c>
      <c r="CO130" s="229" t="str">
        <f t="shared" si="140"/>
        <v/>
      </c>
      <c r="CP130" s="229" t="str">
        <f t="shared" si="118"/>
        <v/>
      </c>
      <c r="CQ130" s="230" t="str">
        <f t="shared" si="141"/>
        <v/>
      </c>
      <c r="CR130" s="229" t="str">
        <f t="shared" si="119"/>
        <v/>
      </c>
      <c r="CS130" s="230" t="str">
        <f t="shared" si="120"/>
        <v/>
      </c>
      <c r="CT130" s="428" t="str">
        <f t="shared" si="121"/>
        <v/>
      </c>
      <c r="CU130" s="115"/>
      <c r="CV130" s="115"/>
      <c r="CW130" s="115"/>
      <c r="CX130" s="115"/>
      <c r="CY130" s="115"/>
      <c r="CZ130" s="115"/>
      <c r="DA130" s="115"/>
      <c r="DB130" s="115"/>
      <c r="DC130" s="115"/>
      <c r="DD130" s="115"/>
      <c r="DE130" s="115"/>
      <c r="DF130" s="115"/>
      <c r="DG130" s="125"/>
    </row>
    <row r="131" spans="2:111" ht="17.100000000000001" customHeight="1">
      <c r="B131" s="434">
        <v>101</v>
      </c>
      <c r="C131" s="904"/>
      <c r="D131" s="905"/>
      <c r="E131" s="905"/>
      <c r="F131" s="906"/>
      <c r="G131" s="907"/>
      <c r="H131" s="908"/>
      <c r="I131" s="909"/>
      <c r="J131" s="910"/>
      <c r="K131" s="911"/>
      <c r="L131" s="912"/>
      <c r="M131" s="912"/>
      <c r="N131" s="913"/>
      <c r="O131" s="14" t="s">
        <v>3</v>
      </c>
      <c r="P131" s="144" t="s">
        <v>3</v>
      </c>
      <c r="Q131" s="144" t="s">
        <v>3</v>
      </c>
      <c r="R131" s="79" t="s">
        <v>3</v>
      </c>
      <c r="S131" s="914"/>
      <c r="T131" s="915"/>
      <c r="U131" s="916"/>
      <c r="V131" s="14" t="s">
        <v>3</v>
      </c>
      <c r="W131" s="144" t="s">
        <v>3</v>
      </c>
      <c r="X131" s="144" t="s">
        <v>3</v>
      </c>
      <c r="Y131" s="79" t="s">
        <v>3</v>
      </c>
      <c r="Z131" s="914"/>
      <c r="AA131" s="915"/>
      <c r="AB131" s="916"/>
      <c r="AC131" s="14" t="s">
        <v>3</v>
      </c>
      <c r="AD131" s="16" t="s">
        <v>3</v>
      </c>
      <c r="AE131" s="16" t="s">
        <v>3</v>
      </c>
      <c r="AF131" s="16" t="s">
        <v>3</v>
      </c>
      <c r="AG131" s="16" t="s">
        <v>3</v>
      </c>
      <c r="AH131" s="79" t="s">
        <v>3</v>
      </c>
      <c r="AI131" s="167"/>
      <c r="AJ131" s="79" t="s">
        <v>3</v>
      </c>
      <c r="AK131" s="169"/>
      <c r="AL131" s="14" t="s">
        <v>3</v>
      </c>
      <c r="AM131" s="79" t="s">
        <v>3</v>
      </c>
      <c r="AN131" s="917"/>
      <c r="AO131" s="918"/>
      <c r="AP131" s="918"/>
      <c r="AQ131" s="919"/>
      <c r="AR131" s="456" t="str">
        <f t="shared" si="122"/>
        <v/>
      </c>
      <c r="AS131" s="14" t="s">
        <v>3</v>
      </c>
      <c r="AT131" s="16" t="s">
        <v>3</v>
      </c>
      <c r="AU131" s="153" t="s">
        <v>3</v>
      </c>
      <c r="AV131" s="158" t="s">
        <v>3</v>
      </c>
      <c r="AW131" s="79" t="s">
        <v>3</v>
      </c>
      <c r="AX131" s="79" t="s">
        <v>3</v>
      </c>
      <c r="AY131" s="153" t="s">
        <v>3</v>
      </c>
      <c r="AZ131" s="231"/>
      <c r="BA131" s="437" t="str">
        <f>IF($F$12="","",IF($AZ131="","",HLOOKUP($F$12,別紙mast!$D$4:$K$7,3,FALSE)))</f>
        <v/>
      </c>
      <c r="BB131" s="232" t="str">
        <f t="shared" si="109"/>
        <v/>
      </c>
      <c r="BC131" s="232" t="str">
        <f>IF($F$12="","",IF($AZ131="","",HLOOKUP($F$12,別紙mast!$D$9:$K$11,3,FALSE)))</f>
        <v/>
      </c>
      <c r="BD131" s="171" t="str">
        <f t="shared" si="110"/>
        <v/>
      </c>
      <c r="BE131" s="239"/>
      <c r="BF131" s="902" t="str">
        <f>IF($F$12="","",IF($BE131="","",HLOOKUP($F$12,別紙mast!$D$4:$K$7,4,FALSE)))</f>
        <v/>
      </c>
      <c r="BG131" s="903"/>
      <c r="BH131" s="233" t="str">
        <f t="shared" si="111"/>
        <v/>
      </c>
      <c r="BI131" s="235"/>
      <c r="BJ131" s="236"/>
      <c r="BK131" s="236"/>
      <c r="BL131" s="237"/>
      <c r="BM131" s="238"/>
      <c r="BN131" s="453"/>
      <c r="BO131" s="442" t="str">
        <f t="shared" si="112"/>
        <v/>
      </c>
      <c r="BP131" s="433" t="str">
        <f t="shared" si="123"/>
        <v/>
      </c>
      <c r="BQ131" s="445" t="str">
        <f t="shared" si="113"/>
        <v/>
      </c>
      <c r="BR131" s="433" t="str">
        <f t="shared" si="124"/>
        <v/>
      </c>
      <c r="BS131" s="444" t="str">
        <f t="shared" si="125"/>
        <v/>
      </c>
      <c r="BT131" s="432" t="str">
        <f t="shared" si="114"/>
        <v/>
      </c>
      <c r="BU131" s="441" t="str">
        <f t="shared" si="115"/>
        <v/>
      </c>
      <c r="BV131" s="457" t="str">
        <f t="shared" si="116"/>
        <v/>
      </c>
      <c r="BW131" s="215"/>
      <c r="BX131" s="222" t="str">
        <f t="shared" si="126"/>
        <v/>
      </c>
      <c r="BY131" s="222" t="str">
        <f t="shared" si="127"/>
        <v/>
      </c>
      <c r="BZ131" s="222" t="str">
        <f t="shared" si="128"/>
        <v/>
      </c>
      <c r="CA131" s="222" t="str">
        <f t="shared" si="129"/>
        <v/>
      </c>
      <c r="CB131" s="222" t="s">
        <v>468</v>
      </c>
      <c r="CC131" s="115"/>
      <c r="CD131" s="193" t="str">
        <f t="shared" si="130"/>
        <v/>
      </c>
      <c r="CE131" s="192" t="str">
        <f t="shared" si="131"/>
        <v/>
      </c>
      <c r="CF131" s="192" t="str">
        <f t="shared" si="132"/>
        <v/>
      </c>
      <c r="CG131" s="448" t="str">
        <f t="shared" si="133"/>
        <v/>
      </c>
      <c r="CH131" s="192" t="str">
        <f t="shared" si="134"/>
        <v/>
      </c>
      <c r="CI131" s="448" t="str">
        <f t="shared" si="135"/>
        <v/>
      </c>
      <c r="CJ131" s="446" t="str">
        <f t="shared" si="136"/>
        <v/>
      </c>
      <c r="CK131" s="386" t="str">
        <f t="shared" si="137"/>
        <v/>
      </c>
      <c r="CL131" s="387" t="str">
        <f t="shared" si="138"/>
        <v/>
      </c>
      <c r="CM131" s="387" t="str">
        <f t="shared" si="139"/>
        <v/>
      </c>
      <c r="CN131" s="430" t="str">
        <f t="shared" si="117"/>
        <v/>
      </c>
      <c r="CO131" s="229" t="str">
        <f t="shared" si="140"/>
        <v/>
      </c>
      <c r="CP131" s="229" t="str">
        <f t="shared" si="118"/>
        <v/>
      </c>
      <c r="CQ131" s="230" t="str">
        <f t="shared" si="141"/>
        <v/>
      </c>
      <c r="CR131" s="229" t="str">
        <f t="shared" si="119"/>
        <v/>
      </c>
      <c r="CS131" s="230" t="str">
        <f t="shared" si="120"/>
        <v/>
      </c>
      <c r="CT131" s="428" t="str">
        <f t="shared" si="121"/>
        <v/>
      </c>
      <c r="CU131" s="115"/>
      <c r="CV131" s="115"/>
      <c r="CW131" s="115"/>
      <c r="CX131" s="115"/>
      <c r="CY131" s="115"/>
      <c r="CZ131" s="115"/>
      <c r="DA131" s="115"/>
      <c r="DB131" s="115"/>
      <c r="DC131" s="115"/>
      <c r="DD131" s="115"/>
      <c r="DE131" s="115"/>
      <c r="DF131" s="115"/>
      <c r="DG131" s="125"/>
    </row>
    <row r="132" spans="2:111" ht="17.100000000000001" customHeight="1">
      <c r="B132" s="434">
        <v>102</v>
      </c>
      <c r="C132" s="904"/>
      <c r="D132" s="905"/>
      <c r="E132" s="905"/>
      <c r="F132" s="906"/>
      <c r="G132" s="907"/>
      <c r="H132" s="908"/>
      <c r="I132" s="909"/>
      <c r="J132" s="910"/>
      <c r="K132" s="911"/>
      <c r="L132" s="912"/>
      <c r="M132" s="912"/>
      <c r="N132" s="913"/>
      <c r="O132" s="14" t="s">
        <v>3</v>
      </c>
      <c r="P132" s="144" t="s">
        <v>5</v>
      </c>
      <c r="Q132" s="144" t="s">
        <v>5</v>
      </c>
      <c r="R132" s="79" t="s">
        <v>3</v>
      </c>
      <c r="S132" s="914"/>
      <c r="T132" s="915"/>
      <c r="U132" s="916"/>
      <c r="V132" s="14" t="s">
        <v>3</v>
      </c>
      <c r="W132" s="144" t="s">
        <v>5</v>
      </c>
      <c r="X132" s="144" t="s">
        <v>5</v>
      </c>
      <c r="Y132" s="79" t="s">
        <v>3</v>
      </c>
      <c r="Z132" s="914"/>
      <c r="AA132" s="915"/>
      <c r="AB132" s="916"/>
      <c r="AC132" s="14" t="s">
        <v>3</v>
      </c>
      <c r="AD132" s="16" t="s">
        <v>3</v>
      </c>
      <c r="AE132" s="16" t="s">
        <v>3</v>
      </c>
      <c r="AF132" s="16" t="s">
        <v>3</v>
      </c>
      <c r="AG132" s="16" t="s">
        <v>3</v>
      </c>
      <c r="AH132" s="79" t="s">
        <v>3</v>
      </c>
      <c r="AI132" s="167"/>
      <c r="AJ132" s="79" t="s">
        <v>3</v>
      </c>
      <c r="AK132" s="169"/>
      <c r="AL132" s="14" t="s">
        <v>3</v>
      </c>
      <c r="AM132" s="79" t="s">
        <v>3</v>
      </c>
      <c r="AN132" s="917"/>
      <c r="AO132" s="918"/>
      <c r="AP132" s="918"/>
      <c r="AQ132" s="919"/>
      <c r="AR132" s="456" t="str">
        <f t="shared" si="122"/>
        <v/>
      </c>
      <c r="AS132" s="14" t="s">
        <v>3</v>
      </c>
      <c r="AT132" s="16" t="s">
        <v>3</v>
      </c>
      <c r="AU132" s="153" t="s">
        <v>3</v>
      </c>
      <c r="AV132" s="158" t="s">
        <v>3</v>
      </c>
      <c r="AW132" s="79" t="s">
        <v>3</v>
      </c>
      <c r="AX132" s="79" t="s">
        <v>3</v>
      </c>
      <c r="AY132" s="153" t="s">
        <v>3</v>
      </c>
      <c r="AZ132" s="231"/>
      <c r="BA132" s="437" t="str">
        <f>IF($F$12="","",IF($AZ132="","",HLOOKUP($F$12,別紙mast!$D$4:$K$7,3,FALSE)))</f>
        <v/>
      </c>
      <c r="BB132" s="232" t="str">
        <f t="shared" si="109"/>
        <v/>
      </c>
      <c r="BC132" s="232" t="str">
        <f>IF($F$12="","",IF($AZ132="","",HLOOKUP($F$12,別紙mast!$D$9:$K$11,3,FALSE)))</f>
        <v/>
      </c>
      <c r="BD132" s="171" t="str">
        <f t="shared" si="110"/>
        <v/>
      </c>
      <c r="BE132" s="239"/>
      <c r="BF132" s="902" t="str">
        <f>IF($F$12="","",IF($BE132="","",HLOOKUP($F$12,別紙mast!$D$4:$K$7,4,FALSE)))</f>
        <v/>
      </c>
      <c r="BG132" s="903"/>
      <c r="BH132" s="233" t="str">
        <f t="shared" si="111"/>
        <v/>
      </c>
      <c r="BI132" s="235"/>
      <c r="BJ132" s="236"/>
      <c r="BK132" s="236"/>
      <c r="BL132" s="237"/>
      <c r="BM132" s="238"/>
      <c r="BN132" s="453"/>
      <c r="BO132" s="442" t="str">
        <f t="shared" si="112"/>
        <v/>
      </c>
      <c r="BP132" s="433" t="str">
        <f t="shared" si="123"/>
        <v/>
      </c>
      <c r="BQ132" s="445" t="str">
        <f t="shared" si="113"/>
        <v/>
      </c>
      <c r="BR132" s="433" t="str">
        <f t="shared" si="124"/>
        <v/>
      </c>
      <c r="BS132" s="444" t="str">
        <f t="shared" si="125"/>
        <v/>
      </c>
      <c r="BT132" s="432" t="str">
        <f t="shared" si="114"/>
        <v/>
      </c>
      <c r="BU132" s="441" t="str">
        <f t="shared" si="115"/>
        <v/>
      </c>
      <c r="BV132" s="457" t="str">
        <f t="shared" si="116"/>
        <v/>
      </c>
      <c r="BW132" s="215"/>
      <c r="BX132" s="222" t="str">
        <f t="shared" si="126"/>
        <v/>
      </c>
      <c r="BY132" s="222" t="str">
        <f t="shared" si="127"/>
        <v/>
      </c>
      <c r="BZ132" s="222" t="str">
        <f t="shared" si="128"/>
        <v/>
      </c>
      <c r="CA132" s="222" t="str">
        <f t="shared" si="129"/>
        <v/>
      </c>
      <c r="CB132" s="222" t="s">
        <v>468</v>
      </c>
      <c r="CC132" s="115"/>
      <c r="CD132" s="193" t="str">
        <f t="shared" si="130"/>
        <v/>
      </c>
      <c r="CE132" s="192" t="str">
        <f t="shared" si="131"/>
        <v/>
      </c>
      <c r="CF132" s="192" t="str">
        <f t="shared" si="132"/>
        <v/>
      </c>
      <c r="CG132" s="448" t="str">
        <f t="shared" si="133"/>
        <v/>
      </c>
      <c r="CH132" s="192" t="str">
        <f t="shared" si="134"/>
        <v/>
      </c>
      <c r="CI132" s="448" t="str">
        <f t="shared" si="135"/>
        <v/>
      </c>
      <c r="CJ132" s="446" t="str">
        <f t="shared" si="136"/>
        <v/>
      </c>
      <c r="CK132" s="386" t="str">
        <f t="shared" si="137"/>
        <v/>
      </c>
      <c r="CL132" s="387" t="str">
        <f t="shared" si="138"/>
        <v/>
      </c>
      <c r="CM132" s="387" t="str">
        <f t="shared" si="139"/>
        <v/>
      </c>
      <c r="CN132" s="430" t="str">
        <f t="shared" si="117"/>
        <v/>
      </c>
      <c r="CO132" s="229" t="str">
        <f t="shared" si="140"/>
        <v/>
      </c>
      <c r="CP132" s="229" t="str">
        <f t="shared" si="118"/>
        <v/>
      </c>
      <c r="CQ132" s="230" t="str">
        <f t="shared" si="141"/>
        <v/>
      </c>
      <c r="CR132" s="229" t="str">
        <f t="shared" si="119"/>
        <v/>
      </c>
      <c r="CS132" s="230" t="str">
        <f t="shared" si="120"/>
        <v/>
      </c>
      <c r="CT132" s="428" t="str">
        <f t="shared" si="121"/>
        <v/>
      </c>
      <c r="CU132" s="115"/>
      <c r="CV132" s="115"/>
      <c r="CW132" s="115"/>
      <c r="CX132" s="115"/>
      <c r="CY132" s="115"/>
      <c r="CZ132" s="115"/>
      <c r="DA132" s="115"/>
      <c r="DB132" s="115"/>
      <c r="DC132" s="115"/>
      <c r="DD132" s="115"/>
      <c r="DE132" s="115"/>
      <c r="DF132" s="115"/>
      <c r="DG132" s="125"/>
    </row>
    <row r="133" spans="2:111" ht="17.100000000000001" customHeight="1">
      <c r="B133" s="434">
        <v>103</v>
      </c>
      <c r="C133" s="904"/>
      <c r="D133" s="905"/>
      <c r="E133" s="905"/>
      <c r="F133" s="906"/>
      <c r="G133" s="907"/>
      <c r="H133" s="908"/>
      <c r="I133" s="909"/>
      <c r="J133" s="910"/>
      <c r="K133" s="911"/>
      <c r="L133" s="912"/>
      <c r="M133" s="912"/>
      <c r="N133" s="913"/>
      <c r="O133" s="14" t="s">
        <v>3</v>
      </c>
      <c r="P133" s="144" t="s">
        <v>3</v>
      </c>
      <c r="Q133" s="144" t="s">
        <v>3</v>
      </c>
      <c r="R133" s="79" t="s">
        <v>3</v>
      </c>
      <c r="S133" s="914"/>
      <c r="T133" s="915"/>
      <c r="U133" s="916"/>
      <c r="V133" s="14" t="s">
        <v>3</v>
      </c>
      <c r="W133" s="144" t="s">
        <v>3</v>
      </c>
      <c r="X133" s="144" t="s">
        <v>3</v>
      </c>
      <c r="Y133" s="79" t="s">
        <v>3</v>
      </c>
      <c r="Z133" s="914"/>
      <c r="AA133" s="915"/>
      <c r="AB133" s="916"/>
      <c r="AC133" s="14" t="s">
        <v>3</v>
      </c>
      <c r="AD133" s="16" t="s">
        <v>3</v>
      </c>
      <c r="AE133" s="16" t="s">
        <v>3</v>
      </c>
      <c r="AF133" s="16" t="s">
        <v>3</v>
      </c>
      <c r="AG133" s="16" t="s">
        <v>3</v>
      </c>
      <c r="AH133" s="79" t="s">
        <v>3</v>
      </c>
      <c r="AI133" s="167"/>
      <c r="AJ133" s="79" t="s">
        <v>3</v>
      </c>
      <c r="AK133" s="169"/>
      <c r="AL133" s="14" t="s">
        <v>3</v>
      </c>
      <c r="AM133" s="79" t="s">
        <v>3</v>
      </c>
      <c r="AN133" s="917"/>
      <c r="AO133" s="918"/>
      <c r="AP133" s="918"/>
      <c r="AQ133" s="919"/>
      <c r="AR133" s="456" t="str">
        <f t="shared" si="122"/>
        <v/>
      </c>
      <c r="AS133" s="14" t="s">
        <v>3</v>
      </c>
      <c r="AT133" s="16" t="s">
        <v>3</v>
      </c>
      <c r="AU133" s="153" t="s">
        <v>3</v>
      </c>
      <c r="AV133" s="158" t="s">
        <v>3</v>
      </c>
      <c r="AW133" s="79" t="s">
        <v>3</v>
      </c>
      <c r="AX133" s="79" t="s">
        <v>3</v>
      </c>
      <c r="AY133" s="153" t="s">
        <v>3</v>
      </c>
      <c r="AZ133" s="231"/>
      <c r="BA133" s="437" t="str">
        <f>IF($F$12="","",IF($AZ133="","",HLOOKUP($F$12,別紙mast!$D$4:$K$7,3,FALSE)))</f>
        <v/>
      </c>
      <c r="BB133" s="232" t="str">
        <f t="shared" si="109"/>
        <v/>
      </c>
      <c r="BC133" s="232" t="str">
        <f>IF($F$12="","",IF($AZ133="","",HLOOKUP($F$12,別紙mast!$D$9:$K$11,3,FALSE)))</f>
        <v/>
      </c>
      <c r="BD133" s="171" t="str">
        <f t="shared" si="110"/>
        <v/>
      </c>
      <c r="BE133" s="239"/>
      <c r="BF133" s="902" t="str">
        <f>IF($F$12="","",IF($BE133="","",HLOOKUP($F$12,別紙mast!$D$4:$K$7,4,FALSE)))</f>
        <v/>
      </c>
      <c r="BG133" s="903"/>
      <c r="BH133" s="233" t="str">
        <f t="shared" si="111"/>
        <v/>
      </c>
      <c r="BI133" s="235"/>
      <c r="BJ133" s="236"/>
      <c r="BK133" s="236"/>
      <c r="BL133" s="237"/>
      <c r="BM133" s="238"/>
      <c r="BN133" s="453"/>
      <c r="BO133" s="442" t="str">
        <f t="shared" si="112"/>
        <v/>
      </c>
      <c r="BP133" s="433" t="str">
        <f t="shared" si="123"/>
        <v/>
      </c>
      <c r="BQ133" s="445" t="str">
        <f t="shared" si="113"/>
        <v/>
      </c>
      <c r="BR133" s="433" t="str">
        <f t="shared" si="124"/>
        <v/>
      </c>
      <c r="BS133" s="444" t="str">
        <f t="shared" si="125"/>
        <v/>
      </c>
      <c r="BT133" s="432" t="str">
        <f t="shared" si="114"/>
        <v/>
      </c>
      <c r="BU133" s="441" t="str">
        <f t="shared" si="115"/>
        <v/>
      </c>
      <c r="BV133" s="457" t="str">
        <f t="shared" si="116"/>
        <v/>
      </c>
      <c r="BW133" s="215"/>
      <c r="BX133" s="222" t="str">
        <f t="shared" si="126"/>
        <v/>
      </c>
      <c r="BY133" s="222" t="str">
        <f t="shared" si="127"/>
        <v/>
      </c>
      <c r="BZ133" s="222" t="str">
        <f t="shared" si="128"/>
        <v/>
      </c>
      <c r="CA133" s="222" t="str">
        <f t="shared" si="129"/>
        <v/>
      </c>
      <c r="CB133" s="222" t="s">
        <v>468</v>
      </c>
      <c r="CC133" s="115"/>
      <c r="CD133" s="193" t="str">
        <f t="shared" si="130"/>
        <v/>
      </c>
      <c r="CE133" s="192" t="str">
        <f t="shared" si="131"/>
        <v/>
      </c>
      <c r="CF133" s="192" t="str">
        <f t="shared" si="132"/>
        <v/>
      </c>
      <c r="CG133" s="448" t="str">
        <f t="shared" si="133"/>
        <v/>
      </c>
      <c r="CH133" s="192" t="str">
        <f t="shared" si="134"/>
        <v/>
      </c>
      <c r="CI133" s="448" t="str">
        <f t="shared" si="135"/>
        <v/>
      </c>
      <c r="CJ133" s="446" t="str">
        <f t="shared" si="136"/>
        <v/>
      </c>
      <c r="CK133" s="386" t="str">
        <f t="shared" si="137"/>
        <v/>
      </c>
      <c r="CL133" s="387" t="str">
        <f t="shared" si="138"/>
        <v/>
      </c>
      <c r="CM133" s="387" t="str">
        <f t="shared" si="139"/>
        <v/>
      </c>
      <c r="CN133" s="430" t="str">
        <f t="shared" si="117"/>
        <v/>
      </c>
      <c r="CO133" s="229" t="str">
        <f t="shared" si="140"/>
        <v/>
      </c>
      <c r="CP133" s="229" t="str">
        <f t="shared" si="118"/>
        <v/>
      </c>
      <c r="CQ133" s="230" t="str">
        <f t="shared" si="141"/>
        <v/>
      </c>
      <c r="CR133" s="229" t="str">
        <f t="shared" si="119"/>
        <v/>
      </c>
      <c r="CS133" s="230" t="str">
        <f t="shared" si="120"/>
        <v/>
      </c>
      <c r="CT133" s="428" t="str">
        <f t="shared" si="121"/>
        <v/>
      </c>
      <c r="CU133" s="115"/>
      <c r="CV133" s="115"/>
      <c r="CW133" s="115"/>
      <c r="CX133" s="115"/>
      <c r="CY133" s="115"/>
      <c r="CZ133" s="115"/>
      <c r="DA133" s="115"/>
      <c r="DB133" s="115"/>
      <c r="DC133" s="115"/>
      <c r="DD133" s="115"/>
      <c r="DE133" s="115"/>
      <c r="DF133" s="115"/>
      <c r="DG133" s="125"/>
    </row>
    <row r="134" spans="2:111" ht="17.100000000000001" customHeight="1">
      <c r="B134" s="434">
        <v>104</v>
      </c>
      <c r="C134" s="904"/>
      <c r="D134" s="905"/>
      <c r="E134" s="905"/>
      <c r="F134" s="906"/>
      <c r="G134" s="907"/>
      <c r="H134" s="908"/>
      <c r="I134" s="909"/>
      <c r="J134" s="910"/>
      <c r="K134" s="911"/>
      <c r="L134" s="912"/>
      <c r="M134" s="912"/>
      <c r="N134" s="913"/>
      <c r="O134" s="14" t="s">
        <v>3</v>
      </c>
      <c r="P134" s="144" t="s">
        <v>3</v>
      </c>
      <c r="Q134" s="144" t="s">
        <v>3</v>
      </c>
      <c r="R134" s="79" t="s">
        <v>3</v>
      </c>
      <c r="S134" s="914"/>
      <c r="T134" s="915"/>
      <c r="U134" s="916"/>
      <c r="V134" s="14" t="s">
        <v>3</v>
      </c>
      <c r="W134" s="144" t="s">
        <v>3</v>
      </c>
      <c r="X134" s="144" t="s">
        <v>3</v>
      </c>
      <c r="Y134" s="79" t="s">
        <v>3</v>
      </c>
      <c r="Z134" s="914"/>
      <c r="AA134" s="915"/>
      <c r="AB134" s="916"/>
      <c r="AC134" s="14" t="s">
        <v>3</v>
      </c>
      <c r="AD134" s="16" t="s">
        <v>3</v>
      </c>
      <c r="AE134" s="16" t="s">
        <v>3</v>
      </c>
      <c r="AF134" s="16" t="s">
        <v>3</v>
      </c>
      <c r="AG134" s="16" t="s">
        <v>3</v>
      </c>
      <c r="AH134" s="79" t="s">
        <v>3</v>
      </c>
      <c r="AI134" s="167"/>
      <c r="AJ134" s="79" t="s">
        <v>3</v>
      </c>
      <c r="AK134" s="169"/>
      <c r="AL134" s="14" t="s">
        <v>3</v>
      </c>
      <c r="AM134" s="79" t="s">
        <v>3</v>
      </c>
      <c r="AN134" s="917"/>
      <c r="AO134" s="918"/>
      <c r="AP134" s="918"/>
      <c r="AQ134" s="919"/>
      <c r="AR134" s="456" t="str">
        <f t="shared" si="122"/>
        <v/>
      </c>
      <c r="AS134" s="14" t="s">
        <v>3</v>
      </c>
      <c r="AT134" s="16" t="s">
        <v>3</v>
      </c>
      <c r="AU134" s="153" t="s">
        <v>3</v>
      </c>
      <c r="AV134" s="158" t="s">
        <v>3</v>
      </c>
      <c r="AW134" s="79" t="s">
        <v>3</v>
      </c>
      <c r="AX134" s="79" t="s">
        <v>3</v>
      </c>
      <c r="AY134" s="153" t="s">
        <v>3</v>
      </c>
      <c r="AZ134" s="231"/>
      <c r="BA134" s="437" t="str">
        <f>IF($F$12="","",IF($AZ134="","",HLOOKUP($F$12,別紙mast!$D$4:$K$7,3,FALSE)))</f>
        <v/>
      </c>
      <c r="BB134" s="232" t="str">
        <f t="shared" si="109"/>
        <v/>
      </c>
      <c r="BC134" s="232" t="str">
        <f>IF($F$12="","",IF($AZ134="","",HLOOKUP($F$12,別紙mast!$D$9:$K$11,3,FALSE)))</f>
        <v/>
      </c>
      <c r="BD134" s="171" t="str">
        <f t="shared" si="110"/>
        <v/>
      </c>
      <c r="BE134" s="239"/>
      <c r="BF134" s="902" t="str">
        <f>IF($F$12="","",IF($BE134="","",HLOOKUP($F$12,別紙mast!$D$4:$K$7,4,FALSE)))</f>
        <v/>
      </c>
      <c r="BG134" s="903"/>
      <c r="BH134" s="233" t="str">
        <f t="shared" si="111"/>
        <v/>
      </c>
      <c r="BI134" s="235"/>
      <c r="BJ134" s="236"/>
      <c r="BK134" s="236"/>
      <c r="BL134" s="237"/>
      <c r="BM134" s="238"/>
      <c r="BN134" s="453"/>
      <c r="BO134" s="442" t="str">
        <f t="shared" si="112"/>
        <v/>
      </c>
      <c r="BP134" s="433" t="str">
        <f t="shared" si="123"/>
        <v/>
      </c>
      <c r="BQ134" s="445" t="str">
        <f t="shared" si="113"/>
        <v/>
      </c>
      <c r="BR134" s="433" t="str">
        <f t="shared" si="124"/>
        <v/>
      </c>
      <c r="BS134" s="444" t="str">
        <f t="shared" si="125"/>
        <v/>
      </c>
      <c r="BT134" s="432" t="str">
        <f t="shared" si="114"/>
        <v/>
      </c>
      <c r="BU134" s="441" t="str">
        <f t="shared" si="115"/>
        <v/>
      </c>
      <c r="BV134" s="457" t="str">
        <f t="shared" si="116"/>
        <v/>
      </c>
      <c r="BW134" s="215"/>
      <c r="BX134" s="222" t="str">
        <f t="shared" si="126"/>
        <v/>
      </c>
      <c r="BY134" s="222" t="str">
        <f t="shared" si="127"/>
        <v/>
      </c>
      <c r="BZ134" s="222" t="str">
        <f t="shared" si="128"/>
        <v/>
      </c>
      <c r="CA134" s="222" t="str">
        <f t="shared" si="129"/>
        <v/>
      </c>
      <c r="CB134" s="222" t="s">
        <v>468</v>
      </c>
      <c r="CC134" s="115"/>
      <c r="CD134" s="193" t="str">
        <f t="shared" si="130"/>
        <v/>
      </c>
      <c r="CE134" s="192" t="str">
        <f t="shared" si="131"/>
        <v/>
      </c>
      <c r="CF134" s="192" t="str">
        <f t="shared" si="132"/>
        <v/>
      </c>
      <c r="CG134" s="448" t="str">
        <f t="shared" si="133"/>
        <v/>
      </c>
      <c r="CH134" s="192" t="str">
        <f t="shared" si="134"/>
        <v/>
      </c>
      <c r="CI134" s="448" t="str">
        <f t="shared" si="135"/>
        <v/>
      </c>
      <c r="CJ134" s="446" t="str">
        <f t="shared" si="136"/>
        <v/>
      </c>
      <c r="CK134" s="386" t="str">
        <f t="shared" si="137"/>
        <v/>
      </c>
      <c r="CL134" s="387" t="str">
        <f t="shared" si="138"/>
        <v/>
      </c>
      <c r="CM134" s="387" t="str">
        <f t="shared" si="139"/>
        <v/>
      </c>
      <c r="CN134" s="430" t="str">
        <f t="shared" si="117"/>
        <v/>
      </c>
      <c r="CO134" s="229" t="str">
        <f t="shared" si="140"/>
        <v/>
      </c>
      <c r="CP134" s="229" t="str">
        <f t="shared" si="118"/>
        <v/>
      </c>
      <c r="CQ134" s="230" t="str">
        <f t="shared" si="141"/>
        <v/>
      </c>
      <c r="CR134" s="229" t="str">
        <f t="shared" si="119"/>
        <v/>
      </c>
      <c r="CS134" s="230" t="str">
        <f t="shared" si="120"/>
        <v/>
      </c>
      <c r="CT134" s="428" t="str">
        <f t="shared" si="121"/>
        <v/>
      </c>
      <c r="CU134" s="115"/>
      <c r="CV134" s="115"/>
      <c r="CW134" s="115"/>
      <c r="CX134" s="115"/>
      <c r="CY134" s="115"/>
      <c r="CZ134" s="115"/>
      <c r="DA134" s="115"/>
      <c r="DB134" s="115"/>
      <c r="DC134" s="115"/>
      <c r="DD134" s="115"/>
      <c r="DE134" s="115"/>
      <c r="DF134" s="115"/>
      <c r="DG134" s="125"/>
    </row>
    <row r="135" spans="2:111" ht="17.100000000000001" customHeight="1">
      <c r="B135" s="434">
        <v>105</v>
      </c>
      <c r="C135" s="904"/>
      <c r="D135" s="905"/>
      <c r="E135" s="905"/>
      <c r="F135" s="906"/>
      <c r="G135" s="907"/>
      <c r="H135" s="908"/>
      <c r="I135" s="909"/>
      <c r="J135" s="910"/>
      <c r="K135" s="911"/>
      <c r="L135" s="912"/>
      <c r="M135" s="912"/>
      <c r="N135" s="913"/>
      <c r="O135" s="14" t="s">
        <v>3</v>
      </c>
      <c r="P135" s="144" t="s">
        <v>3</v>
      </c>
      <c r="Q135" s="144" t="s">
        <v>3</v>
      </c>
      <c r="R135" s="79" t="s">
        <v>3</v>
      </c>
      <c r="S135" s="914"/>
      <c r="T135" s="915"/>
      <c r="U135" s="916"/>
      <c r="V135" s="14" t="s">
        <v>3</v>
      </c>
      <c r="W135" s="144" t="s">
        <v>3</v>
      </c>
      <c r="X135" s="144" t="s">
        <v>3</v>
      </c>
      <c r="Y135" s="79" t="s">
        <v>3</v>
      </c>
      <c r="Z135" s="914"/>
      <c r="AA135" s="915"/>
      <c r="AB135" s="916"/>
      <c r="AC135" s="14" t="s">
        <v>3</v>
      </c>
      <c r="AD135" s="16" t="s">
        <v>3</v>
      </c>
      <c r="AE135" s="16" t="s">
        <v>3</v>
      </c>
      <c r="AF135" s="16" t="s">
        <v>3</v>
      </c>
      <c r="AG135" s="16" t="s">
        <v>3</v>
      </c>
      <c r="AH135" s="79" t="s">
        <v>3</v>
      </c>
      <c r="AI135" s="167"/>
      <c r="AJ135" s="79" t="s">
        <v>3</v>
      </c>
      <c r="AK135" s="169"/>
      <c r="AL135" s="14" t="s">
        <v>3</v>
      </c>
      <c r="AM135" s="79" t="s">
        <v>3</v>
      </c>
      <c r="AN135" s="917"/>
      <c r="AO135" s="918"/>
      <c r="AP135" s="918"/>
      <c r="AQ135" s="919"/>
      <c r="AR135" s="456" t="str">
        <f t="shared" si="122"/>
        <v/>
      </c>
      <c r="AS135" s="14" t="s">
        <v>3</v>
      </c>
      <c r="AT135" s="16" t="s">
        <v>3</v>
      </c>
      <c r="AU135" s="153" t="s">
        <v>3</v>
      </c>
      <c r="AV135" s="158" t="s">
        <v>3</v>
      </c>
      <c r="AW135" s="79" t="s">
        <v>3</v>
      </c>
      <c r="AX135" s="79" t="s">
        <v>3</v>
      </c>
      <c r="AY135" s="153" t="s">
        <v>3</v>
      </c>
      <c r="AZ135" s="231"/>
      <c r="BA135" s="437" t="str">
        <f>IF($F$12="","",IF($AZ135="","",HLOOKUP($F$12,別紙mast!$D$4:$K$7,3,FALSE)))</f>
        <v/>
      </c>
      <c r="BB135" s="232" t="str">
        <f t="shared" si="109"/>
        <v/>
      </c>
      <c r="BC135" s="232" t="str">
        <f>IF($F$12="","",IF($AZ135="","",HLOOKUP($F$12,別紙mast!$D$9:$K$11,3,FALSE)))</f>
        <v/>
      </c>
      <c r="BD135" s="171" t="str">
        <f t="shared" si="110"/>
        <v/>
      </c>
      <c r="BE135" s="239"/>
      <c r="BF135" s="902" t="str">
        <f>IF($F$12="","",IF($BE135="","",HLOOKUP($F$12,別紙mast!$D$4:$K$7,4,FALSE)))</f>
        <v/>
      </c>
      <c r="BG135" s="903"/>
      <c r="BH135" s="233" t="str">
        <f t="shared" si="111"/>
        <v/>
      </c>
      <c r="BI135" s="235"/>
      <c r="BJ135" s="236"/>
      <c r="BK135" s="236"/>
      <c r="BL135" s="237"/>
      <c r="BM135" s="238"/>
      <c r="BN135" s="453"/>
      <c r="BO135" s="442" t="str">
        <f t="shared" si="112"/>
        <v/>
      </c>
      <c r="BP135" s="433" t="str">
        <f t="shared" si="123"/>
        <v/>
      </c>
      <c r="BQ135" s="445" t="str">
        <f t="shared" si="113"/>
        <v/>
      </c>
      <c r="BR135" s="433" t="str">
        <f t="shared" si="124"/>
        <v/>
      </c>
      <c r="BS135" s="444" t="str">
        <f t="shared" si="125"/>
        <v/>
      </c>
      <c r="BT135" s="432" t="str">
        <f t="shared" si="114"/>
        <v/>
      </c>
      <c r="BU135" s="441" t="str">
        <f t="shared" si="115"/>
        <v/>
      </c>
      <c r="BV135" s="457" t="str">
        <f t="shared" si="116"/>
        <v/>
      </c>
      <c r="BW135" s="215"/>
      <c r="BX135" s="222" t="str">
        <f t="shared" si="126"/>
        <v/>
      </c>
      <c r="BY135" s="222" t="str">
        <f t="shared" si="127"/>
        <v/>
      </c>
      <c r="BZ135" s="222" t="str">
        <f t="shared" si="128"/>
        <v/>
      </c>
      <c r="CA135" s="222" t="str">
        <f t="shared" si="129"/>
        <v/>
      </c>
      <c r="CB135" s="222" t="s">
        <v>468</v>
      </c>
      <c r="CC135" s="115"/>
      <c r="CD135" s="193" t="str">
        <f t="shared" si="130"/>
        <v/>
      </c>
      <c r="CE135" s="192" t="str">
        <f t="shared" si="131"/>
        <v/>
      </c>
      <c r="CF135" s="192" t="str">
        <f t="shared" si="132"/>
        <v/>
      </c>
      <c r="CG135" s="448" t="str">
        <f t="shared" si="133"/>
        <v/>
      </c>
      <c r="CH135" s="192" t="str">
        <f t="shared" si="134"/>
        <v/>
      </c>
      <c r="CI135" s="448" t="str">
        <f t="shared" si="135"/>
        <v/>
      </c>
      <c r="CJ135" s="446" t="str">
        <f t="shared" si="136"/>
        <v/>
      </c>
      <c r="CK135" s="386" t="str">
        <f t="shared" si="137"/>
        <v/>
      </c>
      <c r="CL135" s="387" t="str">
        <f t="shared" si="138"/>
        <v/>
      </c>
      <c r="CM135" s="387" t="str">
        <f t="shared" si="139"/>
        <v/>
      </c>
      <c r="CN135" s="430" t="str">
        <f t="shared" si="117"/>
        <v/>
      </c>
      <c r="CO135" s="229" t="str">
        <f t="shared" si="140"/>
        <v/>
      </c>
      <c r="CP135" s="229" t="str">
        <f t="shared" si="118"/>
        <v/>
      </c>
      <c r="CQ135" s="230" t="str">
        <f t="shared" si="141"/>
        <v/>
      </c>
      <c r="CR135" s="229" t="str">
        <f t="shared" si="119"/>
        <v/>
      </c>
      <c r="CS135" s="230" t="str">
        <f t="shared" si="120"/>
        <v/>
      </c>
      <c r="CT135" s="428" t="str">
        <f t="shared" si="121"/>
        <v/>
      </c>
      <c r="CU135" s="115"/>
      <c r="CV135" s="115"/>
      <c r="CW135" s="115"/>
      <c r="CX135" s="115"/>
      <c r="CY135" s="115"/>
      <c r="CZ135" s="115"/>
      <c r="DA135" s="115"/>
      <c r="DB135" s="115"/>
      <c r="DC135" s="115"/>
      <c r="DD135" s="115"/>
      <c r="DE135" s="115"/>
      <c r="DF135" s="115"/>
      <c r="DG135" s="125"/>
    </row>
    <row r="136" spans="2:111" ht="17.100000000000001" customHeight="1">
      <c r="B136" s="434">
        <v>106</v>
      </c>
      <c r="C136" s="904"/>
      <c r="D136" s="905"/>
      <c r="E136" s="905"/>
      <c r="F136" s="906"/>
      <c r="G136" s="907"/>
      <c r="H136" s="908"/>
      <c r="I136" s="909"/>
      <c r="J136" s="910"/>
      <c r="K136" s="911"/>
      <c r="L136" s="912"/>
      <c r="M136" s="912"/>
      <c r="N136" s="913"/>
      <c r="O136" s="14" t="s">
        <v>3</v>
      </c>
      <c r="P136" s="144" t="s">
        <v>3</v>
      </c>
      <c r="Q136" s="144" t="s">
        <v>3</v>
      </c>
      <c r="R136" s="79" t="s">
        <v>3</v>
      </c>
      <c r="S136" s="914"/>
      <c r="T136" s="915"/>
      <c r="U136" s="916"/>
      <c r="V136" s="14" t="s">
        <v>3</v>
      </c>
      <c r="W136" s="144" t="s">
        <v>3</v>
      </c>
      <c r="X136" s="144" t="s">
        <v>3</v>
      </c>
      <c r="Y136" s="79" t="s">
        <v>3</v>
      </c>
      <c r="Z136" s="914"/>
      <c r="AA136" s="915"/>
      <c r="AB136" s="916"/>
      <c r="AC136" s="14" t="s">
        <v>3</v>
      </c>
      <c r="AD136" s="16" t="s">
        <v>3</v>
      </c>
      <c r="AE136" s="16" t="s">
        <v>3</v>
      </c>
      <c r="AF136" s="16" t="s">
        <v>3</v>
      </c>
      <c r="AG136" s="16" t="s">
        <v>3</v>
      </c>
      <c r="AH136" s="79" t="s">
        <v>3</v>
      </c>
      <c r="AI136" s="167"/>
      <c r="AJ136" s="79" t="s">
        <v>3</v>
      </c>
      <c r="AK136" s="169"/>
      <c r="AL136" s="14" t="s">
        <v>3</v>
      </c>
      <c r="AM136" s="79" t="s">
        <v>3</v>
      </c>
      <c r="AN136" s="917"/>
      <c r="AO136" s="918"/>
      <c r="AP136" s="918"/>
      <c r="AQ136" s="919"/>
      <c r="AR136" s="456" t="str">
        <f t="shared" si="122"/>
        <v/>
      </c>
      <c r="AS136" s="14" t="s">
        <v>3</v>
      </c>
      <c r="AT136" s="16" t="s">
        <v>3</v>
      </c>
      <c r="AU136" s="153" t="s">
        <v>3</v>
      </c>
      <c r="AV136" s="158" t="s">
        <v>3</v>
      </c>
      <c r="AW136" s="79" t="s">
        <v>3</v>
      </c>
      <c r="AX136" s="79" t="s">
        <v>3</v>
      </c>
      <c r="AY136" s="153" t="s">
        <v>3</v>
      </c>
      <c r="AZ136" s="231"/>
      <c r="BA136" s="437" t="str">
        <f>IF($F$12="","",IF($AZ136="","",HLOOKUP($F$12,別紙mast!$D$4:$K$7,3,FALSE)))</f>
        <v/>
      </c>
      <c r="BB136" s="232" t="str">
        <f t="shared" si="109"/>
        <v/>
      </c>
      <c r="BC136" s="232" t="str">
        <f>IF($F$12="","",IF($AZ136="","",HLOOKUP($F$12,別紙mast!$D$9:$K$11,3,FALSE)))</f>
        <v/>
      </c>
      <c r="BD136" s="171" t="str">
        <f t="shared" si="110"/>
        <v/>
      </c>
      <c r="BE136" s="239"/>
      <c r="BF136" s="902" t="str">
        <f>IF($F$12="","",IF($BE136="","",HLOOKUP($F$12,別紙mast!$D$4:$K$7,4,FALSE)))</f>
        <v/>
      </c>
      <c r="BG136" s="903"/>
      <c r="BH136" s="233" t="str">
        <f t="shared" si="111"/>
        <v/>
      </c>
      <c r="BI136" s="235"/>
      <c r="BJ136" s="236"/>
      <c r="BK136" s="236"/>
      <c r="BL136" s="237"/>
      <c r="BM136" s="238"/>
      <c r="BN136" s="453"/>
      <c r="BO136" s="442" t="str">
        <f t="shared" si="112"/>
        <v/>
      </c>
      <c r="BP136" s="433" t="str">
        <f t="shared" si="123"/>
        <v/>
      </c>
      <c r="BQ136" s="445" t="str">
        <f t="shared" si="113"/>
        <v/>
      </c>
      <c r="BR136" s="433" t="str">
        <f t="shared" si="124"/>
        <v/>
      </c>
      <c r="BS136" s="444" t="str">
        <f t="shared" si="125"/>
        <v/>
      </c>
      <c r="BT136" s="432" t="str">
        <f t="shared" si="114"/>
        <v/>
      </c>
      <c r="BU136" s="441" t="str">
        <f t="shared" si="115"/>
        <v/>
      </c>
      <c r="BV136" s="457" t="str">
        <f t="shared" si="116"/>
        <v/>
      </c>
      <c r="BW136" s="215"/>
      <c r="BX136" s="222" t="str">
        <f t="shared" si="126"/>
        <v/>
      </c>
      <c r="BY136" s="222" t="str">
        <f t="shared" si="127"/>
        <v/>
      </c>
      <c r="BZ136" s="222" t="str">
        <f t="shared" si="128"/>
        <v/>
      </c>
      <c r="CA136" s="222" t="str">
        <f t="shared" si="129"/>
        <v/>
      </c>
      <c r="CB136" s="222" t="s">
        <v>468</v>
      </c>
      <c r="CC136" s="115"/>
      <c r="CD136" s="193" t="str">
        <f t="shared" si="130"/>
        <v/>
      </c>
      <c r="CE136" s="192" t="str">
        <f t="shared" si="131"/>
        <v/>
      </c>
      <c r="CF136" s="192" t="str">
        <f t="shared" si="132"/>
        <v/>
      </c>
      <c r="CG136" s="448" t="str">
        <f t="shared" si="133"/>
        <v/>
      </c>
      <c r="CH136" s="192" t="str">
        <f t="shared" si="134"/>
        <v/>
      </c>
      <c r="CI136" s="448" t="str">
        <f t="shared" si="135"/>
        <v/>
      </c>
      <c r="CJ136" s="446" t="str">
        <f t="shared" si="136"/>
        <v/>
      </c>
      <c r="CK136" s="386" t="str">
        <f t="shared" si="137"/>
        <v/>
      </c>
      <c r="CL136" s="387" t="str">
        <f t="shared" si="138"/>
        <v/>
      </c>
      <c r="CM136" s="387" t="str">
        <f t="shared" si="139"/>
        <v/>
      </c>
      <c r="CN136" s="430" t="str">
        <f t="shared" si="117"/>
        <v/>
      </c>
      <c r="CO136" s="229" t="str">
        <f t="shared" si="140"/>
        <v/>
      </c>
      <c r="CP136" s="229" t="str">
        <f t="shared" si="118"/>
        <v/>
      </c>
      <c r="CQ136" s="230" t="str">
        <f t="shared" si="141"/>
        <v/>
      </c>
      <c r="CR136" s="229" t="str">
        <f t="shared" si="119"/>
        <v/>
      </c>
      <c r="CS136" s="230" t="str">
        <f t="shared" si="120"/>
        <v/>
      </c>
      <c r="CT136" s="428" t="str">
        <f t="shared" si="121"/>
        <v/>
      </c>
      <c r="CU136" s="115"/>
      <c r="CV136" s="115"/>
      <c r="CW136" s="115"/>
      <c r="CX136" s="115"/>
      <c r="CY136" s="115"/>
      <c r="CZ136" s="115"/>
      <c r="DA136" s="115"/>
      <c r="DB136" s="115"/>
      <c r="DC136" s="115"/>
      <c r="DD136" s="115"/>
      <c r="DE136" s="115"/>
      <c r="DF136" s="115"/>
      <c r="DG136" s="125"/>
    </row>
    <row r="137" spans="2:111" ht="17.100000000000001" customHeight="1">
      <c r="B137" s="434">
        <v>107</v>
      </c>
      <c r="C137" s="904"/>
      <c r="D137" s="905"/>
      <c r="E137" s="905"/>
      <c r="F137" s="906"/>
      <c r="G137" s="907"/>
      <c r="H137" s="908"/>
      <c r="I137" s="909"/>
      <c r="J137" s="910"/>
      <c r="K137" s="911"/>
      <c r="L137" s="912"/>
      <c r="M137" s="912"/>
      <c r="N137" s="913"/>
      <c r="O137" s="14" t="s">
        <v>3</v>
      </c>
      <c r="P137" s="144" t="s">
        <v>3</v>
      </c>
      <c r="Q137" s="144" t="s">
        <v>3</v>
      </c>
      <c r="R137" s="79" t="s">
        <v>3</v>
      </c>
      <c r="S137" s="914"/>
      <c r="T137" s="915"/>
      <c r="U137" s="916"/>
      <c r="V137" s="14" t="s">
        <v>3</v>
      </c>
      <c r="W137" s="144" t="s">
        <v>3</v>
      </c>
      <c r="X137" s="144" t="s">
        <v>3</v>
      </c>
      <c r="Y137" s="79" t="s">
        <v>3</v>
      </c>
      <c r="Z137" s="914"/>
      <c r="AA137" s="915"/>
      <c r="AB137" s="916"/>
      <c r="AC137" s="14" t="s">
        <v>3</v>
      </c>
      <c r="AD137" s="16" t="s">
        <v>3</v>
      </c>
      <c r="AE137" s="16" t="s">
        <v>3</v>
      </c>
      <c r="AF137" s="16" t="s">
        <v>3</v>
      </c>
      <c r="AG137" s="16" t="s">
        <v>3</v>
      </c>
      <c r="AH137" s="79" t="s">
        <v>3</v>
      </c>
      <c r="AI137" s="167"/>
      <c r="AJ137" s="79" t="s">
        <v>3</v>
      </c>
      <c r="AK137" s="169"/>
      <c r="AL137" s="14" t="s">
        <v>3</v>
      </c>
      <c r="AM137" s="79" t="s">
        <v>3</v>
      </c>
      <c r="AN137" s="917"/>
      <c r="AO137" s="918"/>
      <c r="AP137" s="918"/>
      <c r="AQ137" s="919"/>
      <c r="AR137" s="456" t="str">
        <f t="shared" si="122"/>
        <v/>
      </c>
      <c r="AS137" s="14" t="s">
        <v>3</v>
      </c>
      <c r="AT137" s="16" t="s">
        <v>3</v>
      </c>
      <c r="AU137" s="153" t="s">
        <v>3</v>
      </c>
      <c r="AV137" s="158" t="s">
        <v>3</v>
      </c>
      <c r="AW137" s="79" t="s">
        <v>3</v>
      </c>
      <c r="AX137" s="79" t="s">
        <v>3</v>
      </c>
      <c r="AY137" s="153" t="s">
        <v>3</v>
      </c>
      <c r="AZ137" s="231"/>
      <c r="BA137" s="437" t="str">
        <f>IF($F$12="","",IF($AZ137="","",HLOOKUP($F$12,別紙mast!$D$4:$K$7,3,FALSE)))</f>
        <v/>
      </c>
      <c r="BB137" s="232" t="str">
        <f t="shared" si="109"/>
        <v/>
      </c>
      <c r="BC137" s="232" t="str">
        <f>IF($F$12="","",IF($AZ137="","",HLOOKUP($F$12,別紙mast!$D$9:$K$11,3,FALSE)))</f>
        <v/>
      </c>
      <c r="BD137" s="171" t="str">
        <f t="shared" si="110"/>
        <v/>
      </c>
      <c r="BE137" s="239"/>
      <c r="BF137" s="902" t="str">
        <f>IF($F$12="","",IF($BE137="","",HLOOKUP($F$12,別紙mast!$D$4:$K$7,4,FALSE)))</f>
        <v/>
      </c>
      <c r="BG137" s="903"/>
      <c r="BH137" s="233" t="str">
        <f t="shared" si="111"/>
        <v/>
      </c>
      <c r="BI137" s="235"/>
      <c r="BJ137" s="236"/>
      <c r="BK137" s="236"/>
      <c r="BL137" s="237"/>
      <c r="BM137" s="238"/>
      <c r="BN137" s="453"/>
      <c r="BO137" s="442" t="str">
        <f t="shared" si="112"/>
        <v/>
      </c>
      <c r="BP137" s="433" t="str">
        <f t="shared" si="123"/>
        <v/>
      </c>
      <c r="BQ137" s="445" t="str">
        <f t="shared" si="113"/>
        <v/>
      </c>
      <c r="BR137" s="433" t="str">
        <f t="shared" si="124"/>
        <v/>
      </c>
      <c r="BS137" s="444" t="str">
        <f t="shared" si="125"/>
        <v/>
      </c>
      <c r="BT137" s="432" t="str">
        <f t="shared" si="114"/>
        <v/>
      </c>
      <c r="BU137" s="441" t="str">
        <f t="shared" si="115"/>
        <v/>
      </c>
      <c r="BV137" s="457" t="str">
        <f t="shared" si="116"/>
        <v/>
      </c>
      <c r="BW137" s="215"/>
      <c r="BX137" s="222" t="str">
        <f t="shared" si="126"/>
        <v/>
      </c>
      <c r="BY137" s="222" t="str">
        <f t="shared" si="127"/>
        <v/>
      </c>
      <c r="BZ137" s="222" t="str">
        <f t="shared" si="128"/>
        <v/>
      </c>
      <c r="CA137" s="222" t="str">
        <f t="shared" si="129"/>
        <v/>
      </c>
      <c r="CB137" s="222" t="s">
        <v>468</v>
      </c>
      <c r="CC137" s="115"/>
      <c r="CD137" s="193" t="str">
        <f t="shared" si="130"/>
        <v/>
      </c>
      <c r="CE137" s="192" t="str">
        <f t="shared" si="131"/>
        <v/>
      </c>
      <c r="CF137" s="192" t="str">
        <f t="shared" si="132"/>
        <v/>
      </c>
      <c r="CG137" s="448" t="str">
        <f t="shared" si="133"/>
        <v/>
      </c>
      <c r="CH137" s="192" t="str">
        <f t="shared" si="134"/>
        <v/>
      </c>
      <c r="CI137" s="448" t="str">
        <f t="shared" si="135"/>
        <v/>
      </c>
      <c r="CJ137" s="446" t="str">
        <f t="shared" si="136"/>
        <v/>
      </c>
      <c r="CK137" s="386" t="str">
        <f t="shared" si="137"/>
        <v/>
      </c>
      <c r="CL137" s="387" t="str">
        <f t="shared" si="138"/>
        <v/>
      </c>
      <c r="CM137" s="387" t="str">
        <f t="shared" si="139"/>
        <v/>
      </c>
      <c r="CN137" s="430" t="str">
        <f t="shared" si="117"/>
        <v/>
      </c>
      <c r="CO137" s="229" t="str">
        <f t="shared" si="140"/>
        <v/>
      </c>
      <c r="CP137" s="229" t="str">
        <f t="shared" si="118"/>
        <v/>
      </c>
      <c r="CQ137" s="230" t="str">
        <f t="shared" si="141"/>
        <v/>
      </c>
      <c r="CR137" s="229" t="str">
        <f t="shared" si="119"/>
        <v/>
      </c>
      <c r="CS137" s="230" t="str">
        <f t="shared" si="120"/>
        <v/>
      </c>
      <c r="CT137" s="428" t="str">
        <f t="shared" si="121"/>
        <v/>
      </c>
      <c r="CU137" s="115"/>
      <c r="CV137" s="115"/>
      <c r="CW137" s="115"/>
      <c r="CX137" s="115"/>
      <c r="CY137" s="115"/>
      <c r="CZ137" s="115"/>
      <c r="DA137" s="115"/>
      <c r="DB137" s="115"/>
      <c r="DC137" s="115"/>
      <c r="DD137" s="115"/>
      <c r="DE137" s="115"/>
      <c r="DF137" s="115"/>
      <c r="DG137" s="125"/>
    </row>
    <row r="138" spans="2:111" ht="17.100000000000001" customHeight="1">
      <c r="B138" s="434">
        <v>108</v>
      </c>
      <c r="C138" s="904"/>
      <c r="D138" s="905"/>
      <c r="E138" s="905"/>
      <c r="F138" s="906"/>
      <c r="G138" s="907"/>
      <c r="H138" s="908"/>
      <c r="I138" s="909"/>
      <c r="J138" s="910"/>
      <c r="K138" s="911"/>
      <c r="L138" s="912"/>
      <c r="M138" s="912"/>
      <c r="N138" s="913"/>
      <c r="O138" s="14" t="s">
        <v>3</v>
      </c>
      <c r="P138" s="144" t="s">
        <v>3</v>
      </c>
      <c r="Q138" s="144" t="s">
        <v>3</v>
      </c>
      <c r="R138" s="79" t="s">
        <v>3</v>
      </c>
      <c r="S138" s="914"/>
      <c r="T138" s="915"/>
      <c r="U138" s="916"/>
      <c r="V138" s="14" t="s">
        <v>3</v>
      </c>
      <c r="W138" s="144" t="s">
        <v>3</v>
      </c>
      <c r="X138" s="144" t="s">
        <v>3</v>
      </c>
      <c r="Y138" s="79" t="s">
        <v>3</v>
      </c>
      <c r="Z138" s="914"/>
      <c r="AA138" s="915"/>
      <c r="AB138" s="916"/>
      <c r="AC138" s="14" t="s">
        <v>3</v>
      </c>
      <c r="AD138" s="16" t="s">
        <v>3</v>
      </c>
      <c r="AE138" s="16" t="s">
        <v>3</v>
      </c>
      <c r="AF138" s="16" t="s">
        <v>3</v>
      </c>
      <c r="AG138" s="16" t="s">
        <v>3</v>
      </c>
      <c r="AH138" s="79" t="s">
        <v>3</v>
      </c>
      <c r="AI138" s="167"/>
      <c r="AJ138" s="79" t="s">
        <v>3</v>
      </c>
      <c r="AK138" s="169"/>
      <c r="AL138" s="14" t="s">
        <v>3</v>
      </c>
      <c r="AM138" s="79" t="s">
        <v>3</v>
      </c>
      <c r="AN138" s="917"/>
      <c r="AO138" s="918"/>
      <c r="AP138" s="918"/>
      <c r="AQ138" s="919"/>
      <c r="AR138" s="456" t="str">
        <f t="shared" si="122"/>
        <v/>
      </c>
      <c r="AS138" s="14" t="s">
        <v>3</v>
      </c>
      <c r="AT138" s="16" t="s">
        <v>3</v>
      </c>
      <c r="AU138" s="153" t="s">
        <v>3</v>
      </c>
      <c r="AV138" s="158" t="s">
        <v>3</v>
      </c>
      <c r="AW138" s="79" t="s">
        <v>3</v>
      </c>
      <c r="AX138" s="79" t="s">
        <v>3</v>
      </c>
      <c r="AY138" s="153" t="s">
        <v>3</v>
      </c>
      <c r="AZ138" s="231"/>
      <c r="BA138" s="437" t="str">
        <f>IF($F$12="","",IF($AZ138="","",HLOOKUP($F$12,別紙mast!$D$4:$K$7,3,FALSE)))</f>
        <v/>
      </c>
      <c r="BB138" s="232" t="str">
        <f t="shared" si="109"/>
        <v/>
      </c>
      <c r="BC138" s="232" t="str">
        <f>IF($F$12="","",IF($AZ138="","",HLOOKUP($F$12,別紙mast!$D$9:$K$11,3,FALSE)))</f>
        <v/>
      </c>
      <c r="BD138" s="171" t="str">
        <f t="shared" si="110"/>
        <v/>
      </c>
      <c r="BE138" s="239"/>
      <c r="BF138" s="902" t="str">
        <f>IF($F$12="","",IF($BE138="","",HLOOKUP($F$12,別紙mast!$D$4:$K$7,4,FALSE)))</f>
        <v/>
      </c>
      <c r="BG138" s="903"/>
      <c r="BH138" s="233" t="str">
        <f t="shared" si="111"/>
        <v/>
      </c>
      <c r="BI138" s="235"/>
      <c r="BJ138" s="236"/>
      <c r="BK138" s="236"/>
      <c r="BL138" s="237"/>
      <c r="BM138" s="238"/>
      <c r="BN138" s="453"/>
      <c r="BO138" s="442" t="str">
        <f t="shared" si="112"/>
        <v/>
      </c>
      <c r="BP138" s="433" t="str">
        <f t="shared" si="123"/>
        <v/>
      </c>
      <c r="BQ138" s="445" t="str">
        <f t="shared" si="113"/>
        <v/>
      </c>
      <c r="BR138" s="433" t="str">
        <f t="shared" si="124"/>
        <v/>
      </c>
      <c r="BS138" s="444" t="str">
        <f t="shared" si="125"/>
        <v/>
      </c>
      <c r="BT138" s="432" t="str">
        <f t="shared" si="114"/>
        <v/>
      </c>
      <c r="BU138" s="441" t="str">
        <f t="shared" si="115"/>
        <v/>
      </c>
      <c r="BV138" s="457" t="str">
        <f t="shared" si="116"/>
        <v/>
      </c>
      <c r="BW138" s="215"/>
      <c r="BX138" s="222" t="str">
        <f t="shared" si="126"/>
        <v/>
      </c>
      <c r="BY138" s="222" t="str">
        <f t="shared" si="127"/>
        <v/>
      </c>
      <c r="BZ138" s="222" t="str">
        <f t="shared" si="128"/>
        <v/>
      </c>
      <c r="CA138" s="222" t="str">
        <f t="shared" si="129"/>
        <v/>
      </c>
      <c r="CB138" s="222" t="s">
        <v>468</v>
      </c>
      <c r="CC138" s="115"/>
      <c r="CD138" s="193" t="str">
        <f t="shared" si="130"/>
        <v/>
      </c>
      <c r="CE138" s="192" t="str">
        <f t="shared" si="131"/>
        <v/>
      </c>
      <c r="CF138" s="192" t="str">
        <f t="shared" si="132"/>
        <v/>
      </c>
      <c r="CG138" s="448" t="str">
        <f t="shared" si="133"/>
        <v/>
      </c>
      <c r="CH138" s="192" t="str">
        <f t="shared" si="134"/>
        <v/>
      </c>
      <c r="CI138" s="448" t="str">
        <f t="shared" si="135"/>
        <v/>
      </c>
      <c r="CJ138" s="446" t="str">
        <f t="shared" si="136"/>
        <v/>
      </c>
      <c r="CK138" s="386" t="str">
        <f t="shared" si="137"/>
        <v/>
      </c>
      <c r="CL138" s="387" t="str">
        <f t="shared" si="138"/>
        <v/>
      </c>
      <c r="CM138" s="387" t="str">
        <f t="shared" si="139"/>
        <v/>
      </c>
      <c r="CN138" s="430" t="str">
        <f t="shared" si="117"/>
        <v/>
      </c>
      <c r="CO138" s="229" t="str">
        <f t="shared" si="140"/>
        <v/>
      </c>
      <c r="CP138" s="229" t="str">
        <f t="shared" si="118"/>
        <v/>
      </c>
      <c r="CQ138" s="230" t="str">
        <f t="shared" si="141"/>
        <v/>
      </c>
      <c r="CR138" s="229" t="str">
        <f t="shared" si="119"/>
        <v/>
      </c>
      <c r="CS138" s="230" t="str">
        <f t="shared" si="120"/>
        <v/>
      </c>
      <c r="CT138" s="428" t="str">
        <f t="shared" si="121"/>
        <v/>
      </c>
      <c r="CU138" s="115"/>
      <c r="CV138" s="115"/>
      <c r="CW138" s="115"/>
      <c r="CX138" s="115"/>
      <c r="CY138" s="115"/>
      <c r="CZ138" s="115"/>
      <c r="DA138" s="115"/>
      <c r="DB138" s="115"/>
      <c r="DC138" s="115"/>
      <c r="DD138" s="115"/>
      <c r="DE138" s="115"/>
      <c r="DF138" s="115"/>
      <c r="DG138" s="125"/>
    </row>
    <row r="139" spans="2:111" ht="17.100000000000001" customHeight="1">
      <c r="B139" s="434">
        <v>109</v>
      </c>
      <c r="C139" s="904"/>
      <c r="D139" s="905"/>
      <c r="E139" s="905"/>
      <c r="F139" s="906"/>
      <c r="G139" s="907"/>
      <c r="H139" s="908"/>
      <c r="I139" s="909"/>
      <c r="J139" s="910"/>
      <c r="K139" s="911"/>
      <c r="L139" s="912"/>
      <c r="M139" s="912"/>
      <c r="N139" s="913"/>
      <c r="O139" s="14" t="s">
        <v>3</v>
      </c>
      <c r="P139" s="144" t="s">
        <v>3</v>
      </c>
      <c r="Q139" s="144" t="s">
        <v>3</v>
      </c>
      <c r="R139" s="79" t="s">
        <v>3</v>
      </c>
      <c r="S139" s="914"/>
      <c r="T139" s="915"/>
      <c r="U139" s="916"/>
      <c r="V139" s="14" t="s">
        <v>3</v>
      </c>
      <c r="W139" s="144" t="s">
        <v>3</v>
      </c>
      <c r="X139" s="144" t="s">
        <v>3</v>
      </c>
      <c r="Y139" s="79" t="s">
        <v>3</v>
      </c>
      <c r="Z139" s="914"/>
      <c r="AA139" s="915"/>
      <c r="AB139" s="916"/>
      <c r="AC139" s="14" t="s">
        <v>3</v>
      </c>
      <c r="AD139" s="16" t="s">
        <v>3</v>
      </c>
      <c r="AE139" s="16" t="s">
        <v>3</v>
      </c>
      <c r="AF139" s="16" t="s">
        <v>3</v>
      </c>
      <c r="AG139" s="16" t="s">
        <v>3</v>
      </c>
      <c r="AH139" s="79" t="s">
        <v>3</v>
      </c>
      <c r="AI139" s="167"/>
      <c r="AJ139" s="79" t="s">
        <v>3</v>
      </c>
      <c r="AK139" s="169"/>
      <c r="AL139" s="14" t="s">
        <v>3</v>
      </c>
      <c r="AM139" s="79" t="s">
        <v>3</v>
      </c>
      <c r="AN139" s="917"/>
      <c r="AO139" s="918"/>
      <c r="AP139" s="918"/>
      <c r="AQ139" s="919"/>
      <c r="AR139" s="456" t="str">
        <f t="shared" si="122"/>
        <v/>
      </c>
      <c r="AS139" s="14" t="s">
        <v>3</v>
      </c>
      <c r="AT139" s="16" t="s">
        <v>3</v>
      </c>
      <c r="AU139" s="153" t="s">
        <v>3</v>
      </c>
      <c r="AV139" s="158" t="s">
        <v>3</v>
      </c>
      <c r="AW139" s="79" t="s">
        <v>3</v>
      </c>
      <c r="AX139" s="79" t="s">
        <v>3</v>
      </c>
      <c r="AY139" s="153" t="s">
        <v>3</v>
      </c>
      <c r="AZ139" s="231"/>
      <c r="BA139" s="437" t="str">
        <f>IF($F$12="","",IF($AZ139="","",HLOOKUP($F$12,別紙mast!$D$4:$K$7,3,FALSE)))</f>
        <v/>
      </c>
      <c r="BB139" s="232" t="str">
        <f t="shared" si="109"/>
        <v/>
      </c>
      <c r="BC139" s="232" t="str">
        <f>IF($F$12="","",IF($AZ139="","",HLOOKUP($F$12,別紙mast!$D$9:$K$11,3,FALSE)))</f>
        <v/>
      </c>
      <c r="BD139" s="171" t="str">
        <f t="shared" si="110"/>
        <v/>
      </c>
      <c r="BE139" s="239"/>
      <c r="BF139" s="902" t="str">
        <f>IF($F$12="","",IF($BE139="","",HLOOKUP($F$12,別紙mast!$D$4:$K$7,4,FALSE)))</f>
        <v/>
      </c>
      <c r="BG139" s="903"/>
      <c r="BH139" s="233" t="str">
        <f t="shared" si="111"/>
        <v/>
      </c>
      <c r="BI139" s="235"/>
      <c r="BJ139" s="236"/>
      <c r="BK139" s="236"/>
      <c r="BL139" s="237"/>
      <c r="BM139" s="238"/>
      <c r="BN139" s="453"/>
      <c r="BO139" s="442" t="str">
        <f t="shared" si="112"/>
        <v/>
      </c>
      <c r="BP139" s="433" t="str">
        <f t="shared" si="123"/>
        <v/>
      </c>
      <c r="BQ139" s="445" t="str">
        <f t="shared" si="113"/>
        <v/>
      </c>
      <c r="BR139" s="433" t="str">
        <f t="shared" si="124"/>
        <v/>
      </c>
      <c r="BS139" s="444" t="str">
        <f t="shared" si="125"/>
        <v/>
      </c>
      <c r="BT139" s="432" t="str">
        <f t="shared" si="114"/>
        <v/>
      </c>
      <c r="BU139" s="441" t="str">
        <f t="shared" si="115"/>
        <v/>
      </c>
      <c r="BV139" s="457" t="str">
        <f t="shared" si="116"/>
        <v/>
      </c>
      <c r="BW139" s="215"/>
      <c r="BX139" s="222" t="str">
        <f t="shared" si="126"/>
        <v/>
      </c>
      <c r="BY139" s="222" t="str">
        <f t="shared" si="127"/>
        <v/>
      </c>
      <c r="BZ139" s="222" t="str">
        <f t="shared" si="128"/>
        <v/>
      </c>
      <c r="CA139" s="222" t="str">
        <f t="shared" si="129"/>
        <v/>
      </c>
      <c r="CB139" s="222" t="s">
        <v>468</v>
      </c>
      <c r="CC139" s="115"/>
      <c r="CD139" s="193" t="str">
        <f t="shared" si="130"/>
        <v/>
      </c>
      <c r="CE139" s="192" t="str">
        <f t="shared" si="131"/>
        <v/>
      </c>
      <c r="CF139" s="192" t="str">
        <f t="shared" si="132"/>
        <v/>
      </c>
      <c r="CG139" s="448" t="str">
        <f t="shared" si="133"/>
        <v/>
      </c>
      <c r="CH139" s="192" t="str">
        <f t="shared" si="134"/>
        <v/>
      </c>
      <c r="CI139" s="448" t="str">
        <f t="shared" si="135"/>
        <v/>
      </c>
      <c r="CJ139" s="446" t="str">
        <f t="shared" si="136"/>
        <v/>
      </c>
      <c r="CK139" s="386" t="str">
        <f t="shared" si="137"/>
        <v/>
      </c>
      <c r="CL139" s="387" t="str">
        <f t="shared" si="138"/>
        <v/>
      </c>
      <c r="CM139" s="387" t="str">
        <f t="shared" si="139"/>
        <v/>
      </c>
      <c r="CN139" s="430" t="str">
        <f t="shared" si="117"/>
        <v/>
      </c>
      <c r="CO139" s="229" t="str">
        <f t="shared" si="140"/>
        <v/>
      </c>
      <c r="CP139" s="229" t="str">
        <f t="shared" si="118"/>
        <v/>
      </c>
      <c r="CQ139" s="230" t="str">
        <f t="shared" si="141"/>
        <v/>
      </c>
      <c r="CR139" s="229" t="str">
        <f t="shared" si="119"/>
        <v/>
      </c>
      <c r="CS139" s="230" t="str">
        <f t="shared" si="120"/>
        <v/>
      </c>
      <c r="CT139" s="428" t="str">
        <f t="shared" si="121"/>
        <v/>
      </c>
      <c r="CU139" s="115"/>
      <c r="CV139" s="115"/>
      <c r="CW139" s="115"/>
      <c r="CX139" s="115"/>
      <c r="CY139" s="115"/>
      <c r="CZ139" s="115"/>
      <c r="DA139" s="115"/>
      <c r="DB139" s="115"/>
      <c r="DC139" s="115"/>
      <c r="DD139" s="115"/>
      <c r="DE139" s="115"/>
      <c r="DF139" s="115"/>
      <c r="DG139" s="125"/>
    </row>
    <row r="140" spans="2:111" ht="17.100000000000001" customHeight="1">
      <c r="B140" s="434">
        <v>110</v>
      </c>
      <c r="C140" s="904"/>
      <c r="D140" s="905"/>
      <c r="E140" s="905"/>
      <c r="F140" s="906"/>
      <c r="G140" s="907"/>
      <c r="H140" s="908"/>
      <c r="I140" s="909"/>
      <c r="J140" s="910"/>
      <c r="K140" s="911"/>
      <c r="L140" s="912"/>
      <c r="M140" s="912"/>
      <c r="N140" s="913"/>
      <c r="O140" s="14" t="s">
        <v>3</v>
      </c>
      <c r="P140" s="144" t="s">
        <v>3</v>
      </c>
      <c r="Q140" s="144" t="s">
        <v>3</v>
      </c>
      <c r="R140" s="79" t="s">
        <v>3</v>
      </c>
      <c r="S140" s="914"/>
      <c r="T140" s="915"/>
      <c r="U140" s="916"/>
      <c r="V140" s="14" t="s">
        <v>3</v>
      </c>
      <c r="W140" s="144" t="s">
        <v>3</v>
      </c>
      <c r="X140" s="144" t="s">
        <v>3</v>
      </c>
      <c r="Y140" s="79" t="s">
        <v>3</v>
      </c>
      <c r="Z140" s="914"/>
      <c r="AA140" s="915"/>
      <c r="AB140" s="916"/>
      <c r="AC140" s="14" t="s">
        <v>3</v>
      </c>
      <c r="AD140" s="16" t="s">
        <v>3</v>
      </c>
      <c r="AE140" s="16" t="s">
        <v>3</v>
      </c>
      <c r="AF140" s="16" t="s">
        <v>3</v>
      </c>
      <c r="AG140" s="16" t="s">
        <v>3</v>
      </c>
      <c r="AH140" s="79" t="s">
        <v>3</v>
      </c>
      <c r="AI140" s="167"/>
      <c r="AJ140" s="79" t="s">
        <v>3</v>
      </c>
      <c r="AK140" s="169"/>
      <c r="AL140" s="14" t="s">
        <v>3</v>
      </c>
      <c r="AM140" s="79" t="s">
        <v>3</v>
      </c>
      <c r="AN140" s="917"/>
      <c r="AO140" s="918"/>
      <c r="AP140" s="918"/>
      <c r="AQ140" s="919"/>
      <c r="AR140" s="456" t="str">
        <f t="shared" si="122"/>
        <v/>
      </c>
      <c r="AS140" s="14" t="s">
        <v>3</v>
      </c>
      <c r="AT140" s="16" t="s">
        <v>3</v>
      </c>
      <c r="AU140" s="153" t="s">
        <v>3</v>
      </c>
      <c r="AV140" s="158" t="s">
        <v>3</v>
      </c>
      <c r="AW140" s="79" t="s">
        <v>3</v>
      </c>
      <c r="AX140" s="79" t="s">
        <v>3</v>
      </c>
      <c r="AY140" s="153" t="s">
        <v>3</v>
      </c>
      <c r="AZ140" s="231"/>
      <c r="BA140" s="437" t="str">
        <f>IF($F$12="","",IF($AZ140="","",HLOOKUP($F$12,別紙mast!$D$4:$K$7,3,FALSE)))</f>
        <v/>
      </c>
      <c r="BB140" s="232" t="str">
        <f t="shared" si="109"/>
        <v/>
      </c>
      <c r="BC140" s="232" t="str">
        <f>IF($F$12="","",IF($AZ140="","",HLOOKUP($F$12,別紙mast!$D$9:$K$11,3,FALSE)))</f>
        <v/>
      </c>
      <c r="BD140" s="171" t="str">
        <f t="shared" si="110"/>
        <v/>
      </c>
      <c r="BE140" s="239"/>
      <c r="BF140" s="902" t="str">
        <f>IF($F$12="","",IF($BE140="","",HLOOKUP($F$12,別紙mast!$D$4:$K$7,4,FALSE)))</f>
        <v/>
      </c>
      <c r="BG140" s="903"/>
      <c r="BH140" s="233" t="str">
        <f t="shared" si="111"/>
        <v/>
      </c>
      <c r="BI140" s="235"/>
      <c r="BJ140" s="236"/>
      <c r="BK140" s="236"/>
      <c r="BL140" s="237"/>
      <c r="BM140" s="238"/>
      <c r="BN140" s="453"/>
      <c r="BO140" s="442" t="str">
        <f t="shared" si="112"/>
        <v/>
      </c>
      <c r="BP140" s="433" t="str">
        <f t="shared" si="123"/>
        <v/>
      </c>
      <c r="BQ140" s="445" t="str">
        <f t="shared" si="113"/>
        <v/>
      </c>
      <c r="BR140" s="433" t="str">
        <f t="shared" si="124"/>
        <v/>
      </c>
      <c r="BS140" s="444" t="str">
        <f t="shared" si="125"/>
        <v/>
      </c>
      <c r="BT140" s="432" t="str">
        <f t="shared" si="114"/>
        <v/>
      </c>
      <c r="BU140" s="441" t="str">
        <f t="shared" si="115"/>
        <v/>
      </c>
      <c r="BV140" s="457" t="str">
        <f t="shared" si="116"/>
        <v/>
      </c>
      <c r="BW140" s="215"/>
      <c r="BX140" s="222" t="str">
        <f t="shared" si="126"/>
        <v/>
      </c>
      <c r="BY140" s="222" t="str">
        <f t="shared" si="127"/>
        <v/>
      </c>
      <c r="BZ140" s="222" t="str">
        <f t="shared" si="128"/>
        <v/>
      </c>
      <c r="CA140" s="222" t="str">
        <f t="shared" si="129"/>
        <v/>
      </c>
      <c r="CB140" s="222" t="s">
        <v>468</v>
      </c>
      <c r="CC140" s="115"/>
      <c r="CD140" s="193" t="str">
        <f t="shared" si="130"/>
        <v/>
      </c>
      <c r="CE140" s="192" t="str">
        <f t="shared" si="131"/>
        <v/>
      </c>
      <c r="CF140" s="192" t="str">
        <f t="shared" si="132"/>
        <v/>
      </c>
      <c r="CG140" s="448" t="str">
        <f t="shared" si="133"/>
        <v/>
      </c>
      <c r="CH140" s="192" t="str">
        <f t="shared" si="134"/>
        <v/>
      </c>
      <c r="CI140" s="448" t="str">
        <f t="shared" si="135"/>
        <v/>
      </c>
      <c r="CJ140" s="446" t="str">
        <f t="shared" si="136"/>
        <v/>
      </c>
      <c r="CK140" s="386" t="str">
        <f t="shared" si="137"/>
        <v/>
      </c>
      <c r="CL140" s="387" t="str">
        <f t="shared" si="138"/>
        <v/>
      </c>
      <c r="CM140" s="387" t="str">
        <f t="shared" si="139"/>
        <v/>
      </c>
      <c r="CN140" s="430" t="str">
        <f t="shared" si="117"/>
        <v/>
      </c>
      <c r="CO140" s="229" t="str">
        <f t="shared" si="140"/>
        <v/>
      </c>
      <c r="CP140" s="229" t="str">
        <f t="shared" si="118"/>
        <v/>
      </c>
      <c r="CQ140" s="230" t="str">
        <f t="shared" si="141"/>
        <v/>
      </c>
      <c r="CR140" s="229" t="str">
        <f t="shared" si="119"/>
        <v/>
      </c>
      <c r="CS140" s="230" t="str">
        <f t="shared" si="120"/>
        <v/>
      </c>
      <c r="CT140" s="428" t="str">
        <f t="shared" si="121"/>
        <v/>
      </c>
      <c r="CU140" s="115"/>
      <c r="CV140" s="115"/>
      <c r="CW140" s="115"/>
      <c r="CX140" s="115"/>
      <c r="CY140" s="115"/>
      <c r="CZ140" s="115"/>
      <c r="DA140" s="115"/>
      <c r="DB140" s="115"/>
      <c r="DC140" s="115"/>
      <c r="DD140" s="115"/>
      <c r="DE140" s="115"/>
      <c r="DF140" s="115"/>
      <c r="DG140" s="125"/>
    </row>
    <row r="141" spans="2:111" ht="17.100000000000001" customHeight="1">
      <c r="B141" s="434">
        <v>111</v>
      </c>
      <c r="C141" s="904"/>
      <c r="D141" s="905"/>
      <c r="E141" s="905"/>
      <c r="F141" s="906"/>
      <c r="G141" s="907"/>
      <c r="H141" s="908"/>
      <c r="I141" s="909"/>
      <c r="J141" s="910"/>
      <c r="K141" s="911"/>
      <c r="L141" s="912"/>
      <c r="M141" s="912"/>
      <c r="N141" s="913"/>
      <c r="O141" s="14" t="s">
        <v>3</v>
      </c>
      <c r="P141" s="144" t="s">
        <v>3</v>
      </c>
      <c r="Q141" s="144" t="s">
        <v>3</v>
      </c>
      <c r="R141" s="79" t="s">
        <v>3</v>
      </c>
      <c r="S141" s="914"/>
      <c r="T141" s="915"/>
      <c r="U141" s="916"/>
      <c r="V141" s="14" t="s">
        <v>3</v>
      </c>
      <c r="W141" s="144" t="s">
        <v>3</v>
      </c>
      <c r="X141" s="144" t="s">
        <v>3</v>
      </c>
      <c r="Y141" s="79" t="s">
        <v>3</v>
      </c>
      <c r="Z141" s="914"/>
      <c r="AA141" s="915"/>
      <c r="AB141" s="916"/>
      <c r="AC141" s="14" t="s">
        <v>3</v>
      </c>
      <c r="AD141" s="16" t="s">
        <v>3</v>
      </c>
      <c r="AE141" s="16" t="s">
        <v>3</v>
      </c>
      <c r="AF141" s="16" t="s">
        <v>3</v>
      </c>
      <c r="AG141" s="16" t="s">
        <v>3</v>
      </c>
      <c r="AH141" s="79" t="s">
        <v>3</v>
      </c>
      <c r="AI141" s="167"/>
      <c r="AJ141" s="79" t="s">
        <v>3</v>
      </c>
      <c r="AK141" s="169"/>
      <c r="AL141" s="14" t="s">
        <v>3</v>
      </c>
      <c r="AM141" s="79" t="s">
        <v>3</v>
      </c>
      <c r="AN141" s="917"/>
      <c r="AO141" s="918"/>
      <c r="AP141" s="918"/>
      <c r="AQ141" s="919"/>
      <c r="AR141" s="456" t="str">
        <f t="shared" si="122"/>
        <v/>
      </c>
      <c r="AS141" s="14" t="s">
        <v>3</v>
      </c>
      <c r="AT141" s="16" t="s">
        <v>3</v>
      </c>
      <c r="AU141" s="153" t="s">
        <v>3</v>
      </c>
      <c r="AV141" s="158" t="s">
        <v>3</v>
      </c>
      <c r="AW141" s="79" t="s">
        <v>3</v>
      </c>
      <c r="AX141" s="79" t="s">
        <v>3</v>
      </c>
      <c r="AY141" s="153" t="s">
        <v>3</v>
      </c>
      <c r="AZ141" s="231"/>
      <c r="BA141" s="437" t="str">
        <f>IF($F$12="","",IF($AZ141="","",HLOOKUP($F$12,別紙mast!$D$4:$K$7,3,FALSE)))</f>
        <v/>
      </c>
      <c r="BB141" s="232" t="str">
        <f t="shared" si="109"/>
        <v/>
      </c>
      <c r="BC141" s="232" t="str">
        <f>IF($F$12="","",IF($AZ141="","",HLOOKUP($F$12,別紙mast!$D$9:$K$11,3,FALSE)))</f>
        <v/>
      </c>
      <c r="BD141" s="171" t="str">
        <f t="shared" si="110"/>
        <v/>
      </c>
      <c r="BE141" s="239"/>
      <c r="BF141" s="902" t="str">
        <f>IF($F$12="","",IF($BE141="","",HLOOKUP($F$12,別紙mast!$D$4:$K$7,4,FALSE)))</f>
        <v/>
      </c>
      <c r="BG141" s="903"/>
      <c r="BH141" s="233" t="str">
        <f t="shared" si="111"/>
        <v/>
      </c>
      <c r="BI141" s="235"/>
      <c r="BJ141" s="236"/>
      <c r="BK141" s="236"/>
      <c r="BL141" s="237"/>
      <c r="BM141" s="238"/>
      <c r="BN141" s="453"/>
      <c r="BO141" s="442" t="str">
        <f t="shared" si="112"/>
        <v/>
      </c>
      <c r="BP141" s="433" t="str">
        <f t="shared" si="123"/>
        <v/>
      </c>
      <c r="BQ141" s="445" t="str">
        <f t="shared" si="113"/>
        <v/>
      </c>
      <c r="BR141" s="433" t="str">
        <f t="shared" si="124"/>
        <v/>
      </c>
      <c r="BS141" s="444" t="str">
        <f t="shared" si="125"/>
        <v/>
      </c>
      <c r="BT141" s="432" t="str">
        <f t="shared" si="114"/>
        <v/>
      </c>
      <c r="BU141" s="441" t="str">
        <f t="shared" si="115"/>
        <v/>
      </c>
      <c r="BV141" s="457" t="str">
        <f t="shared" si="116"/>
        <v/>
      </c>
      <c r="BW141" s="215"/>
      <c r="BX141" s="222" t="str">
        <f t="shared" si="126"/>
        <v/>
      </c>
      <c r="BY141" s="222" t="str">
        <f t="shared" si="127"/>
        <v/>
      </c>
      <c r="BZ141" s="222" t="str">
        <f t="shared" si="128"/>
        <v/>
      </c>
      <c r="CA141" s="222" t="str">
        <f t="shared" si="129"/>
        <v/>
      </c>
      <c r="CB141" s="222" t="s">
        <v>468</v>
      </c>
      <c r="CC141" s="115"/>
      <c r="CD141" s="193" t="str">
        <f t="shared" si="130"/>
        <v/>
      </c>
      <c r="CE141" s="192" t="str">
        <f t="shared" si="131"/>
        <v/>
      </c>
      <c r="CF141" s="192" t="str">
        <f t="shared" si="132"/>
        <v/>
      </c>
      <c r="CG141" s="448" t="str">
        <f t="shared" si="133"/>
        <v/>
      </c>
      <c r="CH141" s="192" t="str">
        <f t="shared" si="134"/>
        <v/>
      </c>
      <c r="CI141" s="448" t="str">
        <f t="shared" si="135"/>
        <v/>
      </c>
      <c r="CJ141" s="446" t="str">
        <f t="shared" si="136"/>
        <v/>
      </c>
      <c r="CK141" s="386" t="str">
        <f t="shared" si="137"/>
        <v/>
      </c>
      <c r="CL141" s="387" t="str">
        <f t="shared" si="138"/>
        <v/>
      </c>
      <c r="CM141" s="387" t="str">
        <f t="shared" si="139"/>
        <v/>
      </c>
      <c r="CN141" s="430" t="str">
        <f t="shared" si="117"/>
        <v/>
      </c>
      <c r="CO141" s="229" t="str">
        <f t="shared" si="140"/>
        <v/>
      </c>
      <c r="CP141" s="229" t="str">
        <f t="shared" si="118"/>
        <v/>
      </c>
      <c r="CQ141" s="230" t="str">
        <f t="shared" si="141"/>
        <v/>
      </c>
      <c r="CR141" s="229" t="str">
        <f t="shared" si="119"/>
        <v/>
      </c>
      <c r="CS141" s="230" t="str">
        <f t="shared" si="120"/>
        <v/>
      </c>
      <c r="CT141" s="428" t="str">
        <f t="shared" si="121"/>
        <v/>
      </c>
      <c r="CU141" s="115"/>
      <c r="CV141" s="115"/>
      <c r="CW141" s="115"/>
      <c r="CX141" s="115"/>
      <c r="CY141" s="115"/>
      <c r="CZ141" s="115"/>
      <c r="DA141" s="115"/>
      <c r="DB141" s="115"/>
      <c r="DC141" s="115"/>
      <c r="DD141" s="115"/>
      <c r="DE141" s="115"/>
      <c r="DF141" s="115"/>
      <c r="DG141" s="125"/>
    </row>
    <row r="142" spans="2:111" ht="17.100000000000001" customHeight="1">
      <c r="B142" s="434">
        <v>112</v>
      </c>
      <c r="C142" s="904"/>
      <c r="D142" s="905"/>
      <c r="E142" s="905"/>
      <c r="F142" s="906"/>
      <c r="G142" s="907"/>
      <c r="H142" s="908"/>
      <c r="I142" s="909"/>
      <c r="J142" s="910"/>
      <c r="K142" s="911"/>
      <c r="L142" s="912"/>
      <c r="M142" s="912"/>
      <c r="N142" s="913"/>
      <c r="O142" s="14" t="s">
        <v>3</v>
      </c>
      <c r="P142" s="144" t="s">
        <v>3</v>
      </c>
      <c r="Q142" s="144" t="s">
        <v>3</v>
      </c>
      <c r="R142" s="79" t="s">
        <v>3</v>
      </c>
      <c r="S142" s="914"/>
      <c r="T142" s="915"/>
      <c r="U142" s="916"/>
      <c r="V142" s="14" t="s">
        <v>3</v>
      </c>
      <c r="W142" s="144" t="s">
        <v>3</v>
      </c>
      <c r="X142" s="144" t="s">
        <v>3</v>
      </c>
      <c r="Y142" s="79" t="s">
        <v>3</v>
      </c>
      <c r="Z142" s="914"/>
      <c r="AA142" s="915"/>
      <c r="AB142" s="916"/>
      <c r="AC142" s="14" t="s">
        <v>3</v>
      </c>
      <c r="AD142" s="16" t="s">
        <v>3</v>
      </c>
      <c r="AE142" s="16" t="s">
        <v>3</v>
      </c>
      <c r="AF142" s="16" t="s">
        <v>3</v>
      </c>
      <c r="AG142" s="16" t="s">
        <v>3</v>
      </c>
      <c r="AH142" s="79" t="s">
        <v>3</v>
      </c>
      <c r="AI142" s="167"/>
      <c r="AJ142" s="79" t="s">
        <v>3</v>
      </c>
      <c r="AK142" s="169"/>
      <c r="AL142" s="14" t="s">
        <v>3</v>
      </c>
      <c r="AM142" s="79" t="s">
        <v>3</v>
      </c>
      <c r="AN142" s="917"/>
      <c r="AO142" s="918"/>
      <c r="AP142" s="918"/>
      <c r="AQ142" s="919"/>
      <c r="AR142" s="456" t="str">
        <f t="shared" si="122"/>
        <v/>
      </c>
      <c r="AS142" s="14" t="s">
        <v>3</v>
      </c>
      <c r="AT142" s="16" t="s">
        <v>3</v>
      </c>
      <c r="AU142" s="153" t="s">
        <v>3</v>
      </c>
      <c r="AV142" s="158" t="s">
        <v>3</v>
      </c>
      <c r="AW142" s="79" t="s">
        <v>3</v>
      </c>
      <c r="AX142" s="79" t="s">
        <v>3</v>
      </c>
      <c r="AY142" s="153" t="s">
        <v>3</v>
      </c>
      <c r="AZ142" s="231"/>
      <c r="BA142" s="437" t="str">
        <f>IF($F$12="","",IF($AZ142="","",HLOOKUP($F$12,別紙mast!$D$4:$K$7,3,FALSE)))</f>
        <v/>
      </c>
      <c r="BB142" s="232" t="str">
        <f t="shared" si="109"/>
        <v/>
      </c>
      <c r="BC142" s="232" t="str">
        <f>IF($F$12="","",IF($AZ142="","",HLOOKUP($F$12,別紙mast!$D$9:$K$11,3,FALSE)))</f>
        <v/>
      </c>
      <c r="BD142" s="171" t="str">
        <f t="shared" si="110"/>
        <v/>
      </c>
      <c r="BE142" s="239"/>
      <c r="BF142" s="902" t="str">
        <f>IF($F$12="","",IF($BE142="","",HLOOKUP($F$12,別紙mast!$D$4:$K$7,4,FALSE)))</f>
        <v/>
      </c>
      <c r="BG142" s="903"/>
      <c r="BH142" s="233" t="str">
        <f t="shared" si="111"/>
        <v/>
      </c>
      <c r="BI142" s="235"/>
      <c r="BJ142" s="236"/>
      <c r="BK142" s="236"/>
      <c r="BL142" s="237"/>
      <c r="BM142" s="238"/>
      <c r="BN142" s="453"/>
      <c r="BO142" s="442" t="str">
        <f t="shared" si="112"/>
        <v/>
      </c>
      <c r="BP142" s="433" t="str">
        <f t="shared" si="123"/>
        <v/>
      </c>
      <c r="BQ142" s="445" t="str">
        <f t="shared" si="113"/>
        <v/>
      </c>
      <c r="BR142" s="433" t="str">
        <f t="shared" si="124"/>
        <v/>
      </c>
      <c r="BS142" s="444" t="str">
        <f t="shared" si="125"/>
        <v/>
      </c>
      <c r="BT142" s="432" t="str">
        <f t="shared" si="114"/>
        <v/>
      </c>
      <c r="BU142" s="441" t="str">
        <f t="shared" si="115"/>
        <v/>
      </c>
      <c r="BV142" s="457" t="str">
        <f t="shared" si="116"/>
        <v/>
      </c>
      <c r="BW142" s="215"/>
      <c r="BX142" s="222" t="str">
        <f t="shared" si="126"/>
        <v/>
      </c>
      <c r="BY142" s="222" t="str">
        <f t="shared" si="127"/>
        <v/>
      </c>
      <c r="BZ142" s="222" t="str">
        <f t="shared" si="128"/>
        <v/>
      </c>
      <c r="CA142" s="222" t="str">
        <f t="shared" si="129"/>
        <v/>
      </c>
      <c r="CB142" s="222" t="s">
        <v>468</v>
      </c>
      <c r="CC142" s="115"/>
      <c r="CD142" s="193" t="str">
        <f t="shared" si="130"/>
        <v/>
      </c>
      <c r="CE142" s="192" t="str">
        <f t="shared" si="131"/>
        <v/>
      </c>
      <c r="CF142" s="192" t="str">
        <f t="shared" si="132"/>
        <v/>
      </c>
      <c r="CG142" s="448" t="str">
        <f t="shared" si="133"/>
        <v/>
      </c>
      <c r="CH142" s="192" t="str">
        <f t="shared" si="134"/>
        <v/>
      </c>
      <c r="CI142" s="448" t="str">
        <f t="shared" si="135"/>
        <v/>
      </c>
      <c r="CJ142" s="446" t="str">
        <f t="shared" si="136"/>
        <v/>
      </c>
      <c r="CK142" s="386" t="str">
        <f t="shared" si="137"/>
        <v/>
      </c>
      <c r="CL142" s="387" t="str">
        <f t="shared" si="138"/>
        <v/>
      </c>
      <c r="CM142" s="387" t="str">
        <f t="shared" si="139"/>
        <v/>
      </c>
      <c r="CN142" s="430" t="str">
        <f t="shared" si="117"/>
        <v/>
      </c>
      <c r="CO142" s="229" t="str">
        <f t="shared" si="140"/>
        <v/>
      </c>
      <c r="CP142" s="229" t="str">
        <f t="shared" si="118"/>
        <v/>
      </c>
      <c r="CQ142" s="230" t="str">
        <f t="shared" si="141"/>
        <v/>
      </c>
      <c r="CR142" s="229" t="str">
        <f t="shared" si="119"/>
        <v/>
      </c>
      <c r="CS142" s="230" t="str">
        <f t="shared" si="120"/>
        <v/>
      </c>
      <c r="CT142" s="428" t="str">
        <f t="shared" si="121"/>
        <v/>
      </c>
      <c r="CU142" s="115"/>
      <c r="CV142" s="115"/>
      <c r="CW142" s="115"/>
      <c r="CX142" s="115"/>
      <c r="CY142" s="115"/>
      <c r="CZ142" s="115"/>
      <c r="DA142" s="115"/>
      <c r="DB142" s="115"/>
      <c r="DC142" s="115"/>
      <c r="DD142" s="115"/>
      <c r="DE142" s="115"/>
      <c r="DF142" s="115"/>
      <c r="DG142" s="125"/>
    </row>
    <row r="143" spans="2:111" ht="17.100000000000001" customHeight="1">
      <c r="B143" s="434">
        <v>113</v>
      </c>
      <c r="C143" s="904"/>
      <c r="D143" s="905"/>
      <c r="E143" s="905"/>
      <c r="F143" s="906"/>
      <c r="G143" s="907"/>
      <c r="H143" s="908"/>
      <c r="I143" s="909"/>
      <c r="J143" s="910"/>
      <c r="K143" s="911"/>
      <c r="L143" s="912"/>
      <c r="M143" s="912"/>
      <c r="N143" s="913"/>
      <c r="O143" s="14" t="s">
        <v>3</v>
      </c>
      <c r="P143" s="144" t="s">
        <v>3</v>
      </c>
      <c r="Q143" s="144" t="s">
        <v>3</v>
      </c>
      <c r="R143" s="79" t="s">
        <v>3</v>
      </c>
      <c r="S143" s="914"/>
      <c r="T143" s="915"/>
      <c r="U143" s="916"/>
      <c r="V143" s="14" t="s">
        <v>3</v>
      </c>
      <c r="W143" s="144" t="s">
        <v>3</v>
      </c>
      <c r="X143" s="144" t="s">
        <v>3</v>
      </c>
      <c r="Y143" s="79" t="s">
        <v>3</v>
      </c>
      <c r="Z143" s="914"/>
      <c r="AA143" s="915"/>
      <c r="AB143" s="916"/>
      <c r="AC143" s="14" t="s">
        <v>3</v>
      </c>
      <c r="AD143" s="16" t="s">
        <v>3</v>
      </c>
      <c r="AE143" s="16" t="s">
        <v>3</v>
      </c>
      <c r="AF143" s="16" t="s">
        <v>3</v>
      </c>
      <c r="AG143" s="16" t="s">
        <v>3</v>
      </c>
      <c r="AH143" s="79" t="s">
        <v>3</v>
      </c>
      <c r="AI143" s="167"/>
      <c r="AJ143" s="79" t="s">
        <v>3</v>
      </c>
      <c r="AK143" s="169"/>
      <c r="AL143" s="14" t="s">
        <v>3</v>
      </c>
      <c r="AM143" s="79" t="s">
        <v>3</v>
      </c>
      <c r="AN143" s="917"/>
      <c r="AO143" s="918"/>
      <c r="AP143" s="918"/>
      <c r="AQ143" s="919"/>
      <c r="AR143" s="456" t="str">
        <f t="shared" si="122"/>
        <v/>
      </c>
      <c r="AS143" s="14" t="s">
        <v>3</v>
      </c>
      <c r="AT143" s="16" t="s">
        <v>3</v>
      </c>
      <c r="AU143" s="153" t="s">
        <v>3</v>
      </c>
      <c r="AV143" s="158" t="s">
        <v>3</v>
      </c>
      <c r="AW143" s="79" t="s">
        <v>3</v>
      </c>
      <c r="AX143" s="79" t="s">
        <v>3</v>
      </c>
      <c r="AY143" s="153" t="s">
        <v>3</v>
      </c>
      <c r="AZ143" s="231"/>
      <c r="BA143" s="437" t="str">
        <f>IF($F$12="","",IF($AZ143="","",HLOOKUP($F$12,別紙mast!$D$4:$K$7,3,FALSE)))</f>
        <v/>
      </c>
      <c r="BB143" s="232" t="str">
        <f t="shared" si="109"/>
        <v/>
      </c>
      <c r="BC143" s="232" t="str">
        <f>IF($F$12="","",IF($AZ143="","",HLOOKUP($F$12,別紙mast!$D$9:$K$11,3,FALSE)))</f>
        <v/>
      </c>
      <c r="BD143" s="171" t="str">
        <f t="shared" si="110"/>
        <v/>
      </c>
      <c r="BE143" s="239"/>
      <c r="BF143" s="902" t="str">
        <f>IF($F$12="","",IF($BE143="","",HLOOKUP($F$12,別紙mast!$D$4:$K$7,4,FALSE)))</f>
        <v/>
      </c>
      <c r="BG143" s="903"/>
      <c r="BH143" s="233" t="str">
        <f t="shared" si="111"/>
        <v/>
      </c>
      <c r="BI143" s="235"/>
      <c r="BJ143" s="236"/>
      <c r="BK143" s="236"/>
      <c r="BL143" s="237"/>
      <c r="BM143" s="238"/>
      <c r="BN143" s="453"/>
      <c r="BO143" s="442" t="str">
        <f t="shared" si="112"/>
        <v/>
      </c>
      <c r="BP143" s="433" t="str">
        <f t="shared" si="123"/>
        <v/>
      </c>
      <c r="BQ143" s="445" t="str">
        <f t="shared" si="113"/>
        <v/>
      </c>
      <c r="BR143" s="433" t="str">
        <f t="shared" si="124"/>
        <v/>
      </c>
      <c r="BS143" s="444" t="str">
        <f t="shared" si="125"/>
        <v/>
      </c>
      <c r="BT143" s="432" t="str">
        <f t="shared" si="114"/>
        <v/>
      </c>
      <c r="BU143" s="441" t="str">
        <f t="shared" si="115"/>
        <v/>
      </c>
      <c r="BV143" s="457" t="str">
        <f t="shared" si="116"/>
        <v/>
      </c>
      <c r="BW143" s="215"/>
      <c r="BX143" s="222" t="str">
        <f t="shared" si="126"/>
        <v/>
      </c>
      <c r="BY143" s="222" t="str">
        <f t="shared" si="127"/>
        <v/>
      </c>
      <c r="BZ143" s="222" t="str">
        <f t="shared" si="128"/>
        <v/>
      </c>
      <c r="CA143" s="222" t="str">
        <f t="shared" si="129"/>
        <v/>
      </c>
      <c r="CB143" s="222" t="s">
        <v>468</v>
      </c>
      <c r="CC143" s="115"/>
      <c r="CD143" s="193" t="str">
        <f t="shared" si="130"/>
        <v/>
      </c>
      <c r="CE143" s="192" t="str">
        <f t="shared" si="131"/>
        <v/>
      </c>
      <c r="CF143" s="192" t="str">
        <f t="shared" si="132"/>
        <v/>
      </c>
      <c r="CG143" s="448" t="str">
        <f t="shared" si="133"/>
        <v/>
      </c>
      <c r="CH143" s="192" t="str">
        <f t="shared" si="134"/>
        <v/>
      </c>
      <c r="CI143" s="448" t="str">
        <f t="shared" si="135"/>
        <v/>
      </c>
      <c r="CJ143" s="446" t="str">
        <f t="shared" si="136"/>
        <v/>
      </c>
      <c r="CK143" s="386" t="str">
        <f t="shared" si="137"/>
        <v/>
      </c>
      <c r="CL143" s="387" t="str">
        <f t="shared" si="138"/>
        <v/>
      </c>
      <c r="CM143" s="387" t="str">
        <f t="shared" si="139"/>
        <v/>
      </c>
      <c r="CN143" s="430" t="str">
        <f t="shared" si="117"/>
        <v/>
      </c>
      <c r="CO143" s="229" t="str">
        <f t="shared" si="140"/>
        <v/>
      </c>
      <c r="CP143" s="229" t="str">
        <f t="shared" si="118"/>
        <v/>
      </c>
      <c r="CQ143" s="230" t="str">
        <f t="shared" si="141"/>
        <v/>
      </c>
      <c r="CR143" s="229" t="str">
        <f t="shared" si="119"/>
        <v/>
      </c>
      <c r="CS143" s="230" t="str">
        <f t="shared" si="120"/>
        <v/>
      </c>
      <c r="CT143" s="428" t="str">
        <f t="shared" si="121"/>
        <v/>
      </c>
      <c r="CU143" s="115"/>
      <c r="CV143" s="115"/>
      <c r="CW143" s="115"/>
      <c r="CX143" s="115"/>
      <c r="CY143" s="115"/>
      <c r="CZ143" s="115"/>
      <c r="DA143" s="115"/>
      <c r="DB143" s="115"/>
      <c r="DC143" s="115"/>
      <c r="DD143" s="115"/>
      <c r="DE143" s="115"/>
      <c r="DF143" s="115"/>
      <c r="DG143" s="125"/>
    </row>
    <row r="144" spans="2:111" ht="17.100000000000001" customHeight="1">
      <c r="B144" s="434">
        <v>114</v>
      </c>
      <c r="C144" s="904"/>
      <c r="D144" s="905"/>
      <c r="E144" s="905"/>
      <c r="F144" s="906"/>
      <c r="G144" s="907"/>
      <c r="H144" s="908"/>
      <c r="I144" s="909"/>
      <c r="J144" s="910"/>
      <c r="K144" s="911"/>
      <c r="L144" s="912"/>
      <c r="M144" s="912"/>
      <c r="N144" s="913"/>
      <c r="O144" s="14" t="s">
        <v>3</v>
      </c>
      <c r="P144" s="144" t="s">
        <v>3</v>
      </c>
      <c r="Q144" s="144" t="s">
        <v>3</v>
      </c>
      <c r="R144" s="79" t="s">
        <v>3</v>
      </c>
      <c r="S144" s="914"/>
      <c r="T144" s="915"/>
      <c r="U144" s="916"/>
      <c r="V144" s="14" t="s">
        <v>3</v>
      </c>
      <c r="W144" s="144" t="s">
        <v>3</v>
      </c>
      <c r="X144" s="144" t="s">
        <v>3</v>
      </c>
      <c r="Y144" s="79" t="s">
        <v>3</v>
      </c>
      <c r="Z144" s="914"/>
      <c r="AA144" s="915"/>
      <c r="AB144" s="916"/>
      <c r="AC144" s="14" t="s">
        <v>3</v>
      </c>
      <c r="AD144" s="16" t="s">
        <v>3</v>
      </c>
      <c r="AE144" s="16" t="s">
        <v>3</v>
      </c>
      <c r="AF144" s="16" t="s">
        <v>3</v>
      </c>
      <c r="AG144" s="16" t="s">
        <v>3</v>
      </c>
      <c r="AH144" s="79" t="s">
        <v>3</v>
      </c>
      <c r="AI144" s="167"/>
      <c r="AJ144" s="79" t="s">
        <v>3</v>
      </c>
      <c r="AK144" s="169"/>
      <c r="AL144" s="14" t="s">
        <v>3</v>
      </c>
      <c r="AM144" s="79" t="s">
        <v>3</v>
      </c>
      <c r="AN144" s="917"/>
      <c r="AO144" s="918"/>
      <c r="AP144" s="918"/>
      <c r="AQ144" s="919"/>
      <c r="AR144" s="456" t="str">
        <f t="shared" si="122"/>
        <v/>
      </c>
      <c r="AS144" s="14" t="s">
        <v>3</v>
      </c>
      <c r="AT144" s="16" t="s">
        <v>3</v>
      </c>
      <c r="AU144" s="153" t="s">
        <v>3</v>
      </c>
      <c r="AV144" s="158" t="s">
        <v>3</v>
      </c>
      <c r="AW144" s="79" t="s">
        <v>3</v>
      </c>
      <c r="AX144" s="79" t="s">
        <v>3</v>
      </c>
      <c r="AY144" s="153" t="s">
        <v>3</v>
      </c>
      <c r="AZ144" s="231"/>
      <c r="BA144" s="437" t="str">
        <f>IF($F$12="","",IF($AZ144="","",HLOOKUP($F$12,別紙mast!$D$4:$K$7,3,FALSE)))</f>
        <v/>
      </c>
      <c r="BB144" s="232" t="str">
        <f t="shared" si="109"/>
        <v/>
      </c>
      <c r="BC144" s="232" t="str">
        <f>IF($F$12="","",IF($AZ144="","",HLOOKUP($F$12,別紙mast!$D$9:$K$11,3,FALSE)))</f>
        <v/>
      </c>
      <c r="BD144" s="171" t="str">
        <f t="shared" si="110"/>
        <v/>
      </c>
      <c r="BE144" s="239"/>
      <c r="BF144" s="902" t="str">
        <f>IF($F$12="","",IF($BE144="","",HLOOKUP($F$12,別紙mast!$D$4:$K$7,4,FALSE)))</f>
        <v/>
      </c>
      <c r="BG144" s="903"/>
      <c r="BH144" s="233" t="str">
        <f t="shared" si="111"/>
        <v/>
      </c>
      <c r="BI144" s="235"/>
      <c r="BJ144" s="236"/>
      <c r="BK144" s="236"/>
      <c r="BL144" s="237"/>
      <c r="BM144" s="238"/>
      <c r="BN144" s="453"/>
      <c r="BO144" s="442" t="str">
        <f t="shared" si="112"/>
        <v/>
      </c>
      <c r="BP144" s="433" t="str">
        <f t="shared" si="123"/>
        <v/>
      </c>
      <c r="BQ144" s="445" t="str">
        <f t="shared" si="113"/>
        <v/>
      </c>
      <c r="BR144" s="433" t="str">
        <f t="shared" si="124"/>
        <v/>
      </c>
      <c r="BS144" s="444" t="str">
        <f t="shared" si="125"/>
        <v/>
      </c>
      <c r="BT144" s="432" t="str">
        <f t="shared" si="114"/>
        <v/>
      </c>
      <c r="BU144" s="441" t="str">
        <f t="shared" si="115"/>
        <v/>
      </c>
      <c r="BV144" s="457" t="str">
        <f t="shared" si="116"/>
        <v/>
      </c>
      <c r="BW144" s="215"/>
      <c r="BX144" s="222" t="str">
        <f t="shared" si="126"/>
        <v/>
      </c>
      <c r="BY144" s="222" t="str">
        <f t="shared" si="127"/>
        <v/>
      </c>
      <c r="BZ144" s="222" t="str">
        <f t="shared" si="128"/>
        <v/>
      </c>
      <c r="CA144" s="222" t="str">
        <f t="shared" si="129"/>
        <v/>
      </c>
      <c r="CB144" s="222" t="s">
        <v>468</v>
      </c>
      <c r="CC144" s="115"/>
      <c r="CD144" s="193" t="str">
        <f t="shared" si="130"/>
        <v/>
      </c>
      <c r="CE144" s="192" t="str">
        <f t="shared" si="131"/>
        <v/>
      </c>
      <c r="CF144" s="192" t="str">
        <f t="shared" si="132"/>
        <v/>
      </c>
      <c r="CG144" s="448" t="str">
        <f t="shared" si="133"/>
        <v/>
      </c>
      <c r="CH144" s="192" t="str">
        <f t="shared" si="134"/>
        <v/>
      </c>
      <c r="CI144" s="448" t="str">
        <f t="shared" si="135"/>
        <v/>
      </c>
      <c r="CJ144" s="446" t="str">
        <f t="shared" si="136"/>
        <v/>
      </c>
      <c r="CK144" s="386" t="str">
        <f t="shared" si="137"/>
        <v/>
      </c>
      <c r="CL144" s="387" t="str">
        <f t="shared" si="138"/>
        <v/>
      </c>
      <c r="CM144" s="387" t="str">
        <f t="shared" si="139"/>
        <v/>
      </c>
      <c r="CN144" s="430" t="str">
        <f t="shared" si="117"/>
        <v/>
      </c>
      <c r="CO144" s="229" t="str">
        <f t="shared" si="140"/>
        <v/>
      </c>
      <c r="CP144" s="229" t="str">
        <f t="shared" si="118"/>
        <v/>
      </c>
      <c r="CQ144" s="230" t="str">
        <f t="shared" si="141"/>
        <v/>
      </c>
      <c r="CR144" s="229" t="str">
        <f t="shared" si="119"/>
        <v/>
      </c>
      <c r="CS144" s="230" t="str">
        <f t="shared" si="120"/>
        <v/>
      </c>
      <c r="CT144" s="428" t="str">
        <f t="shared" si="121"/>
        <v/>
      </c>
      <c r="CU144" s="115"/>
      <c r="CV144" s="115"/>
      <c r="CW144" s="115"/>
      <c r="CX144" s="115"/>
      <c r="CY144" s="115"/>
      <c r="CZ144" s="115"/>
      <c r="DA144" s="115"/>
      <c r="DB144" s="115"/>
      <c r="DC144" s="115"/>
      <c r="DD144" s="115"/>
      <c r="DE144" s="115"/>
      <c r="DF144" s="115"/>
      <c r="DG144" s="125"/>
    </row>
    <row r="145" spans="2:111" ht="17.100000000000001" customHeight="1">
      <c r="B145" s="434">
        <v>115</v>
      </c>
      <c r="C145" s="904"/>
      <c r="D145" s="905"/>
      <c r="E145" s="905"/>
      <c r="F145" s="906"/>
      <c r="G145" s="907"/>
      <c r="H145" s="908"/>
      <c r="I145" s="909"/>
      <c r="J145" s="910"/>
      <c r="K145" s="911"/>
      <c r="L145" s="912"/>
      <c r="M145" s="912"/>
      <c r="N145" s="913"/>
      <c r="O145" s="14" t="s">
        <v>3</v>
      </c>
      <c r="P145" s="144" t="s">
        <v>3</v>
      </c>
      <c r="Q145" s="144" t="s">
        <v>3</v>
      </c>
      <c r="R145" s="79" t="s">
        <v>3</v>
      </c>
      <c r="S145" s="914"/>
      <c r="T145" s="915"/>
      <c r="U145" s="916"/>
      <c r="V145" s="14" t="s">
        <v>3</v>
      </c>
      <c r="W145" s="144" t="s">
        <v>3</v>
      </c>
      <c r="X145" s="144" t="s">
        <v>3</v>
      </c>
      <c r="Y145" s="79" t="s">
        <v>3</v>
      </c>
      <c r="Z145" s="914"/>
      <c r="AA145" s="915"/>
      <c r="AB145" s="916"/>
      <c r="AC145" s="14" t="s">
        <v>3</v>
      </c>
      <c r="AD145" s="16" t="s">
        <v>3</v>
      </c>
      <c r="AE145" s="16" t="s">
        <v>3</v>
      </c>
      <c r="AF145" s="16" t="s">
        <v>3</v>
      </c>
      <c r="AG145" s="16" t="s">
        <v>3</v>
      </c>
      <c r="AH145" s="79" t="s">
        <v>3</v>
      </c>
      <c r="AI145" s="167"/>
      <c r="AJ145" s="79" t="s">
        <v>3</v>
      </c>
      <c r="AK145" s="169"/>
      <c r="AL145" s="14" t="s">
        <v>3</v>
      </c>
      <c r="AM145" s="79" t="s">
        <v>3</v>
      </c>
      <c r="AN145" s="917"/>
      <c r="AO145" s="918"/>
      <c r="AP145" s="918"/>
      <c r="AQ145" s="919"/>
      <c r="AR145" s="456" t="str">
        <f t="shared" si="122"/>
        <v/>
      </c>
      <c r="AS145" s="14" t="s">
        <v>3</v>
      </c>
      <c r="AT145" s="16" t="s">
        <v>3</v>
      </c>
      <c r="AU145" s="153" t="s">
        <v>3</v>
      </c>
      <c r="AV145" s="158" t="s">
        <v>3</v>
      </c>
      <c r="AW145" s="79" t="s">
        <v>3</v>
      </c>
      <c r="AX145" s="79" t="s">
        <v>3</v>
      </c>
      <c r="AY145" s="153" t="s">
        <v>3</v>
      </c>
      <c r="AZ145" s="231"/>
      <c r="BA145" s="437" t="str">
        <f>IF($F$12="","",IF($AZ145="","",HLOOKUP($F$12,別紙mast!$D$4:$K$7,3,FALSE)))</f>
        <v/>
      </c>
      <c r="BB145" s="232" t="str">
        <f t="shared" si="109"/>
        <v/>
      </c>
      <c r="BC145" s="232" t="str">
        <f>IF($F$12="","",IF($AZ145="","",HLOOKUP($F$12,別紙mast!$D$9:$K$11,3,FALSE)))</f>
        <v/>
      </c>
      <c r="BD145" s="171" t="str">
        <f t="shared" si="110"/>
        <v/>
      </c>
      <c r="BE145" s="239"/>
      <c r="BF145" s="902" t="str">
        <f>IF($F$12="","",IF($BE145="","",HLOOKUP($F$12,別紙mast!$D$4:$K$7,4,FALSE)))</f>
        <v/>
      </c>
      <c r="BG145" s="903"/>
      <c r="BH145" s="233" t="str">
        <f t="shared" si="111"/>
        <v/>
      </c>
      <c r="BI145" s="235"/>
      <c r="BJ145" s="236"/>
      <c r="BK145" s="236"/>
      <c r="BL145" s="237"/>
      <c r="BM145" s="238"/>
      <c r="BN145" s="453"/>
      <c r="BO145" s="442" t="str">
        <f t="shared" si="112"/>
        <v/>
      </c>
      <c r="BP145" s="433" t="str">
        <f t="shared" si="123"/>
        <v/>
      </c>
      <c r="BQ145" s="445" t="str">
        <f t="shared" si="113"/>
        <v/>
      </c>
      <c r="BR145" s="433" t="str">
        <f t="shared" si="124"/>
        <v/>
      </c>
      <c r="BS145" s="444" t="str">
        <f t="shared" si="125"/>
        <v/>
      </c>
      <c r="BT145" s="432" t="str">
        <f t="shared" si="114"/>
        <v/>
      </c>
      <c r="BU145" s="441" t="str">
        <f t="shared" si="115"/>
        <v/>
      </c>
      <c r="BV145" s="457" t="str">
        <f t="shared" si="116"/>
        <v/>
      </c>
      <c r="BW145" s="215"/>
      <c r="BX145" s="222" t="str">
        <f t="shared" si="126"/>
        <v/>
      </c>
      <c r="BY145" s="222" t="str">
        <f t="shared" si="127"/>
        <v/>
      </c>
      <c r="BZ145" s="222" t="str">
        <f t="shared" si="128"/>
        <v/>
      </c>
      <c r="CA145" s="222" t="str">
        <f t="shared" si="129"/>
        <v/>
      </c>
      <c r="CB145" s="222" t="s">
        <v>468</v>
      </c>
      <c r="CC145" s="115"/>
      <c r="CD145" s="193" t="str">
        <f t="shared" si="130"/>
        <v/>
      </c>
      <c r="CE145" s="192" t="str">
        <f t="shared" si="131"/>
        <v/>
      </c>
      <c r="CF145" s="192" t="str">
        <f t="shared" si="132"/>
        <v/>
      </c>
      <c r="CG145" s="448" t="str">
        <f t="shared" si="133"/>
        <v/>
      </c>
      <c r="CH145" s="192" t="str">
        <f t="shared" si="134"/>
        <v/>
      </c>
      <c r="CI145" s="448" t="str">
        <f t="shared" si="135"/>
        <v/>
      </c>
      <c r="CJ145" s="446" t="str">
        <f t="shared" si="136"/>
        <v/>
      </c>
      <c r="CK145" s="386" t="str">
        <f t="shared" si="137"/>
        <v/>
      </c>
      <c r="CL145" s="387" t="str">
        <f t="shared" si="138"/>
        <v/>
      </c>
      <c r="CM145" s="387" t="str">
        <f t="shared" si="139"/>
        <v/>
      </c>
      <c r="CN145" s="430" t="str">
        <f t="shared" si="117"/>
        <v/>
      </c>
      <c r="CO145" s="229" t="str">
        <f t="shared" si="140"/>
        <v/>
      </c>
      <c r="CP145" s="229" t="str">
        <f t="shared" si="118"/>
        <v/>
      </c>
      <c r="CQ145" s="230" t="str">
        <f t="shared" si="141"/>
        <v/>
      </c>
      <c r="CR145" s="229" t="str">
        <f t="shared" si="119"/>
        <v/>
      </c>
      <c r="CS145" s="230" t="str">
        <f t="shared" si="120"/>
        <v/>
      </c>
      <c r="CT145" s="428" t="str">
        <f t="shared" si="121"/>
        <v/>
      </c>
      <c r="CU145" s="115"/>
      <c r="CV145" s="115"/>
      <c r="CW145" s="115"/>
      <c r="CX145" s="115"/>
      <c r="CY145" s="115"/>
      <c r="CZ145" s="115"/>
      <c r="DA145" s="115"/>
      <c r="DB145" s="115"/>
      <c r="DC145" s="115"/>
      <c r="DD145" s="115"/>
      <c r="DE145" s="115"/>
      <c r="DF145" s="115"/>
      <c r="DG145" s="125"/>
    </row>
    <row r="146" spans="2:111" ht="17.100000000000001" customHeight="1">
      <c r="B146" s="434">
        <v>116</v>
      </c>
      <c r="C146" s="904"/>
      <c r="D146" s="905"/>
      <c r="E146" s="905"/>
      <c r="F146" s="906"/>
      <c r="G146" s="907"/>
      <c r="H146" s="908"/>
      <c r="I146" s="909"/>
      <c r="J146" s="910"/>
      <c r="K146" s="911"/>
      <c r="L146" s="912"/>
      <c r="M146" s="912"/>
      <c r="N146" s="913"/>
      <c r="O146" s="14" t="s">
        <v>3</v>
      </c>
      <c r="P146" s="144" t="s">
        <v>3</v>
      </c>
      <c r="Q146" s="144" t="s">
        <v>3</v>
      </c>
      <c r="R146" s="79" t="s">
        <v>3</v>
      </c>
      <c r="S146" s="914"/>
      <c r="T146" s="915"/>
      <c r="U146" s="916"/>
      <c r="V146" s="14" t="s">
        <v>3</v>
      </c>
      <c r="W146" s="144" t="s">
        <v>3</v>
      </c>
      <c r="X146" s="144" t="s">
        <v>3</v>
      </c>
      <c r="Y146" s="79" t="s">
        <v>3</v>
      </c>
      <c r="Z146" s="914"/>
      <c r="AA146" s="915"/>
      <c r="AB146" s="916"/>
      <c r="AC146" s="14" t="s">
        <v>3</v>
      </c>
      <c r="AD146" s="16" t="s">
        <v>3</v>
      </c>
      <c r="AE146" s="16" t="s">
        <v>3</v>
      </c>
      <c r="AF146" s="16" t="s">
        <v>3</v>
      </c>
      <c r="AG146" s="16" t="s">
        <v>3</v>
      </c>
      <c r="AH146" s="79" t="s">
        <v>3</v>
      </c>
      <c r="AI146" s="167"/>
      <c r="AJ146" s="79" t="s">
        <v>3</v>
      </c>
      <c r="AK146" s="169"/>
      <c r="AL146" s="14" t="s">
        <v>3</v>
      </c>
      <c r="AM146" s="79" t="s">
        <v>3</v>
      </c>
      <c r="AN146" s="917"/>
      <c r="AO146" s="918"/>
      <c r="AP146" s="918"/>
      <c r="AQ146" s="919"/>
      <c r="AR146" s="456" t="str">
        <f t="shared" si="122"/>
        <v/>
      </c>
      <c r="AS146" s="14" t="s">
        <v>3</v>
      </c>
      <c r="AT146" s="16" t="s">
        <v>3</v>
      </c>
      <c r="AU146" s="153" t="s">
        <v>3</v>
      </c>
      <c r="AV146" s="158" t="s">
        <v>3</v>
      </c>
      <c r="AW146" s="79" t="s">
        <v>3</v>
      </c>
      <c r="AX146" s="79" t="s">
        <v>3</v>
      </c>
      <c r="AY146" s="153" t="s">
        <v>3</v>
      </c>
      <c r="AZ146" s="231"/>
      <c r="BA146" s="437" t="str">
        <f>IF($F$12="","",IF($AZ146="","",HLOOKUP($F$12,別紙mast!$D$4:$K$7,3,FALSE)))</f>
        <v/>
      </c>
      <c r="BB146" s="232" t="str">
        <f t="shared" si="109"/>
        <v/>
      </c>
      <c r="BC146" s="232" t="str">
        <f>IF($F$12="","",IF($AZ146="","",HLOOKUP($F$12,別紙mast!$D$9:$K$11,3,FALSE)))</f>
        <v/>
      </c>
      <c r="BD146" s="171" t="str">
        <f t="shared" si="110"/>
        <v/>
      </c>
      <c r="BE146" s="239"/>
      <c r="BF146" s="902" t="str">
        <f>IF($F$12="","",IF($BE146="","",HLOOKUP($F$12,別紙mast!$D$4:$K$7,4,FALSE)))</f>
        <v/>
      </c>
      <c r="BG146" s="903"/>
      <c r="BH146" s="233" t="str">
        <f t="shared" si="111"/>
        <v/>
      </c>
      <c r="BI146" s="235"/>
      <c r="BJ146" s="236"/>
      <c r="BK146" s="236"/>
      <c r="BL146" s="237"/>
      <c r="BM146" s="238"/>
      <c r="BN146" s="453"/>
      <c r="BO146" s="442" t="str">
        <f t="shared" si="112"/>
        <v/>
      </c>
      <c r="BP146" s="433" t="str">
        <f t="shared" si="123"/>
        <v/>
      </c>
      <c r="BQ146" s="445" t="str">
        <f t="shared" si="113"/>
        <v/>
      </c>
      <c r="BR146" s="433" t="str">
        <f t="shared" si="124"/>
        <v/>
      </c>
      <c r="BS146" s="444" t="str">
        <f t="shared" si="125"/>
        <v/>
      </c>
      <c r="BT146" s="432" t="str">
        <f t="shared" si="114"/>
        <v/>
      </c>
      <c r="BU146" s="441" t="str">
        <f t="shared" si="115"/>
        <v/>
      </c>
      <c r="BV146" s="457" t="str">
        <f t="shared" si="116"/>
        <v/>
      </c>
      <c r="BW146" s="215"/>
      <c r="BX146" s="222" t="str">
        <f t="shared" si="126"/>
        <v/>
      </c>
      <c r="BY146" s="222" t="str">
        <f t="shared" si="127"/>
        <v/>
      </c>
      <c r="BZ146" s="222" t="str">
        <f t="shared" si="128"/>
        <v/>
      </c>
      <c r="CA146" s="222" t="str">
        <f t="shared" si="129"/>
        <v/>
      </c>
      <c r="CB146" s="222" t="s">
        <v>468</v>
      </c>
      <c r="CC146" s="115"/>
      <c r="CD146" s="193" t="str">
        <f t="shared" si="130"/>
        <v/>
      </c>
      <c r="CE146" s="192" t="str">
        <f t="shared" si="131"/>
        <v/>
      </c>
      <c r="CF146" s="192" t="str">
        <f t="shared" si="132"/>
        <v/>
      </c>
      <c r="CG146" s="448" t="str">
        <f t="shared" si="133"/>
        <v/>
      </c>
      <c r="CH146" s="192" t="str">
        <f t="shared" si="134"/>
        <v/>
      </c>
      <c r="CI146" s="448" t="str">
        <f t="shared" si="135"/>
        <v/>
      </c>
      <c r="CJ146" s="446" t="str">
        <f t="shared" si="136"/>
        <v/>
      </c>
      <c r="CK146" s="386" t="str">
        <f t="shared" si="137"/>
        <v/>
      </c>
      <c r="CL146" s="387" t="str">
        <f t="shared" si="138"/>
        <v/>
      </c>
      <c r="CM146" s="387" t="str">
        <f t="shared" si="139"/>
        <v/>
      </c>
      <c r="CN146" s="430" t="str">
        <f t="shared" si="117"/>
        <v/>
      </c>
      <c r="CO146" s="229" t="str">
        <f t="shared" si="140"/>
        <v/>
      </c>
      <c r="CP146" s="229" t="str">
        <f t="shared" si="118"/>
        <v/>
      </c>
      <c r="CQ146" s="230" t="str">
        <f t="shared" si="141"/>
        <v/>
      </c>
      <c r="CR146" s="229" t="str">
        <f t="shared" si="119"/>
        <v/>
      </c>
      <c r="CS146" s="230" t="str">
        <f t="shared" si="120"/>
        <v/>
      </c>
      <c r="CT146" s="428" t="str">
        <f t="shared" si="121"/>
        <v/>
      </c>
      <c r="CU146" s="115"/>
      <c r="CV146" s="115"/>
      <c r="CW146" s="115"/>
      <c r="CX146" s="115"/>
      <c r="CY146" s="115"/>
      <c r="CZ146" s="115"/>
      <c r="DA146" s="115"/>
      <c r="DB146" s="115"/>
      <c r="DC146" s="115"/>
      <c r="DD146" s="115"/>
      <c r="DE146" s="115"/>
      <c r="DF146" s="115"/>
      <c r="DG146" s="125"/>
    </row>
    <row r="147" spans="2:111" ht="17.100000000000001" customHeight="1">
      <c r="B147" s="434">
        <v>117</v>
      </c>
      <c r="C147" s="904"/>
      <c r="D147" s="905"/>
      <c r="E147" s="905"/>
      <c r="F147" s="906"/>
      <c r="G147" s="907"/>
      <c r="H147" s="908"/>
      <c r="I147" s="909"/>
      <c r="J147" s="910"/>
      <c r="K147" s="911"/>
      <c r="L147" s="912"/>
      <c r="M147" s="912"/>
      <c r="N147" s="913"/>
      <c r="O147" s="14" t="s">
        <v>3</v>
      </c>
      <c r="P147" s="144" t="s">
        <v>3</v>
      </c>
      <c r="Q147" s="144" t="s">
        <v>3</v>
      </c>
      <c r="R147" s="79" t="s">
        <v>3</v>
      </c>
      <c r="S147" s="914"/>
      <c r="T147" s="915"/>
      <c r="U147" s="916"/>
      <c r="V147" s="14" t="s">
        <v>3</v>
      </c>
      <c r="W147" s="144" t="s">
        <v>3</v>
      </c>
      <c r="X147" s="144" t="s">
        <v>3</v>
      </c>
      <c r="Y147" s="79" t="s">
        <v>3</v>
      </c>
      <c r="Z147" s="914"/>
      <c r="AA147" s="915"/>
      <c r="AB147" s="916"/>
      <c r="AC147" s="14" t="s">
        <v>3</v>
      </c>
      <c r="AD147" s="16" t="s">
        <v>3</v>
      </c>
      <c r="AE147" s="16" t="s">
        <v>3</v>
      </c>
      <c r="AF147" s="16" t="s">
        <v>3</v>
      </c>
      <c r="AG147" s="16" t="s">
        <v>3</v>
      </c>
      <c r="AH147" s="79" t="s">
        <v>3</v>
      </c>
      <c r="AI147" s="167"/>
      <c r="AJ147" s="79" t="s">
        <v>3</v>
      </c>
      <c r="AK147" s="169"/>
      <c r="AL147" s="14" t="s">
        <v>3</v>
      </c>
      <c r="AM147" s="79" t="s">
        <v>3</v>
      </c>
      <c r="AN147" s="917"/>
      <c r="AO147" s="918"/>
      <c r="AP147" s="918"/>
      <c r="AQ147" s="919"/>
      <c r="AR147" s="456" t="str">
        <f t="shared" si="122"/>
        <v/>
      </c>
      <c r="AS147" s="14" t="s">
        <v>3</v>
      </c>
      <c r="AT147" s="16" t="s">
        <v>3</v>
      </c>
      <c r="AU147" s="153" t="s">
        <v>3</v>
      </c>
      <c r="AV147" s="158" t="s">
        <v>3</v>
      </c>
      <c r="AW147" s="79" t="s">
        <v>3</v>
      </c>
      <c r="AX147" s="79" t="s">
        <v>3</v>
      </c>
      <c r="AY147" s="153" t="s">
        <v>3</v>
      </c>
      <c r="AZ147" s="231"/>
      <c r="BA147" s="437" t="str">
        <f>IF($F$12="","",IF($AZ147="","",HLOOKUP($F$12,別紙mast!$D$4:$K$7,3,FALSE)))</f>
        <v/>
      </c>
      <c r="BB147" s="232" t="str">
        <f t="shared" si="109"/>
        <v/>
      </c>
      <c r="BC147" s="232" t="str">
        <f>IF($F$12="","",IF($AZ147="","",HLOOKUP($F$12,別紙mast!$D$9:$K$11,3,FALSE)))</f>
        <v/>
      </c>
      <c r="BD147" s="171" t="str">
        <f t="shared" si="110"/>
        <v/>
      </c>
      <c r="BE147" s="239"/>
      <c r="BF147" s="902" t="str">
        <f>IF($F$12="","",IF($BE147="","",HLOOKUP($F$12,別紙mast!$D$4:$K$7,4,FALSE)))</f>
        <v/>
      </c>
      <c r="BG147" s="903"/>
      <c r="BH147" s="233" t="str">
        <f t="shared" si="111"/>
        <v/>
      </c>
      <c r="BI147" s="235"/>
      <c r="BJ147" s="236"/>
      <c r="BK147" s="236"/>
      <c r="BL147" s="237"/>
      <c r="BM147" s="238"/>
      <c r="BN147" s="453"/>
      <c r="BO147" s="442" t="str">
        <f t="shared" si="112"/>
        <v/>
      </c>
      <c r="BP147" s="433" t="str">
        <f t="shared" si="123"/>
        <v/>
      </c>
      <c r="BQ147" s="445" t="str">
        <f t="shared" si="113"/>
        <v/>
      </c>
      <c r="BR147" s="433" t="str">
        <f t="shared" si="124"/>
        <v/>
      </c>
      <c r="BS147" s="444" t="str">
        <f t="shared" si="125"/>
        <v/>
      </c>
      <c r="BT147" s="432" t="str">
        <f t="shared" si="114"/>
        <v/>
      </c>
      <c r="BU147" s="441" t="str">
        <f t="shared" si="115"/>
        <v/>
      </c>
      <c r="BV147" s="457" t="str">
        <f t="shared" si="116"/>
        <v/>
      </c>
      <c r="BW147" s="215"/>
      <c r="BX147" s="222" t="str">
        <f t="shared" si="126"/>
        <v/>
      </c>
      <c r="BY147" s="222" t="str">
        <f t="shared" si="127"/>
        <v/>
      </c>
      <c r="BZ147" s="222" t="str">
        <f t="shared" si="128"/>
        <v/>
      </c>
      <c r="CA147" s="222" t="str">
        <f t="shared" si="129"/>
        <v/>
      </c>
      <c r="CB147" s="222" t="s">
        <v>468</v>
      </c>
      <c r="CC147" s="115"/>
      <c r="CD147" s="193" t="str">
        <f t="shared" si="130"/>
        <v/>
      </c>
      <c r="CE147" s="192" t="str">
        <f t="shared" si="131"/>
        <v/>
      </c>
      <c r="CF147" s="192" t="str">
        <f t="shared" si="132"/>
        <v/>
      </c>
      <c r="CG147" s="448" t="str">
        <f t="shared" si="133"/>
        <v/>
      </c>
      <c r="CH147" s="192" t="str">
        <f t="shared" si="134"/>
        <v/>
      </c>
      <c r="CI147" s="448" t="str">
        <f t="shared" si="135"/>
        <v/>
      </c>
      <c r="CJ147" s="446" t="str">
        <f t="shared" si="136"/>
        <v/>
      </c>
      <c r="CK147" s="386" t="str">
        <f t="shared" si="137"/>
        <v/>
      </c>
      <c r="CL147" s="387" t="str">
        <f t="shared" si="138"/>
        <v/>
      </c>
      <c r="CM147" s="387" t="str">
        <f t="shared" si="139"/>
        <v/>
      </c>
      <c r="CN147" s="430" t="str">
        <f t="shared" si="117"/>
        <v/>
      </c>
      <c r="CO147" s="229" t="str">
        <f t="shared" si="140"/>
        <v/>
      </c>
      <c r="CP147" s="229" t="str">
        <f t="shared" si="118"/>
        <v/>
      </c>
      <c r="CQ147" s="230" t="str">
        <f t="shared" si="141"/>
        <v/>
      </c>
      <c r="CR147" s="229" t="str">
        <f t="shared" si="119"/>
        <v/>
      </c>
      <c r="CS147" s="230" t="str">
        <f t="shared" si="120"/>
        <v/>
      </c>
      <c r="CT147" s="428" t="str">
        <f t="shared" si="121"/>
        <v/>
      </c>
      <c r="CU147" s="115"/>
      <c r="CV147" s="115"/>
      <c r="CW147" s="115"/>
      <c r="CX147" s="115"/>
      <c r="CY147" s="115"/>
      <c r="CZ147" s="115"/>
      <c r="DA147" s="115"/>
      <c r="DB147" s="115"/>
      <c r="DC147" s="115"/>
      <c r="DD147" s="115"/>
      <c r="DE147" s="115"/>
      <c r="DF147" s="115"/>
      <c r="DG147" s="125"/>
    </row>
    <row r="148" spans="2:111" ht="17.100000000000001" customHeight="1">
      <c r="B148" s="434">
        <v>118</v>
      </c>
      <c r="C148" s="904"/>
      <c r="D148" s="905"/>
      <c r="E148" s="905"/>
      <c r="F148" s="906"/>
      <c r="G148" s="907"/>
      <c r="H148" s="908"/>
      <c r="I148" s="909"/>
      <c r="J148" s="910"/>
      <c r="K148" s="911"/>
      <c r="L148" s="912"/>
      <c r="M148" s="912"/>
      <c r="N148" s="913"/>
      <c r="O148" s="14" t="s">
        <v>3</v>
      </c>
      <c r="P148" s="144" t="s">
        <v>3</v>
      </c>
      <c r="Q148" s="144" t="s">
        <v>3</v>
      </c>
      <c r="R148" s="79" t="s">
        <v>3</v>
      </c>
      <c r="S148" s="914"/>
      <c r="T148" s="915"/>
      <c r="U148" s="916"/>
      <c r="V148" s="14" t="s">
        <v>3</v>
      </c>
      <c r="W148" s="144" t="s">
        <v>3</v>
      </c>
      <c r="X148" s="144" t="s">
        <v>3</v>
      </c>
      <c r="Y148" s="79" t="s">
        <v>3</v>
      </c>
      <c r="Z148" s="914"/>
      <c r="AA148" s="915"/>
      <c r="AB148" s="916"/>
      <c r="AC148" s="14" t="s">
        <v>3</v>
      </c>
      <c r="AD148" s="16" t="s">
        <v>3</v>
      </c>
      <c r="AE148" s="16" t="s">
        <v>3</v>
      </c>
      <c r="AF148" s="16" t="s">
        <v>3</v>
      </c>
      <c r="AG148" s="16" t="s">
        <v>3</v>
      </c>
      <c r="AH148" s="79" t="s">
        <v>3</v>
      </c>
      <c r="AI148" s="167"/>
      <c r="AJ148" s="79" t="s">
        <v>3</v>
      </c>
      <c r="AK148" s="169"/>
      <c r="AL148" s="14" t="s">
        <v>3</v>
      </c>
      <c r="AM148" s="79" t="s">
        <v>3</v>
      </c>
      <c r="AN148" s="917"/>
      <c r="AO148" s="918"/>
      <c r="AP148" s="918"/>
      <c r="AQ148" s="919"/>
      <c r="AR148" s="456" t="str">
        <f t="shared" si="122"/>
        <v/>
      </c>
      <c r="AS148" s="14" t="s">
        <v>3</v>
      </c>
      <c r="AT148" s="16" t="s">
        <v>3</v>
      </c>
      <c r="AU148" s="153" t="s">
        <v>3</v>
      </c>
      <c r="AV148" s="158" t="s">
        <v>3</v>
      </c>
      <c r="AW148" s="79" t="s">
        <v>3</v>
      </c>
      <c r="AX148" s="79" t="s">
        <v>3</v>
      </c>
      <c r="AY148" s="153" t="s">
        <v>3</v>
      </c>
      <c r="AZ148" s="231"/>
      <c r="BA148" s="437" t="str">
        <f>IF($F$12="","",IF($AZ148="","",HLOOKUP($F$12,別紙mast!$D$4:$K$7,3,FALSE)))</f>
        <v/>
      </c>
      <c r="BB148" s="232" t="str">
        <f t="shared" si="109"/>
        <v/>
      </c>
      <c r="BC148" s="232" t="str">
        <f>IF($F$12="","",IF($AZ148="","",HLOOKUP($F$12,別紙mast!$D$9:$K$11,3,FALSE)))</f>
        <v/>
      </c>
      <c r="BD148" s="171" t="str">
        <f t="shared" si="110"/>
        <v/>
      </c>
      <c r="BE148" s="239"/>
      <c r="BF148" s="902" t="str">
        <f>IF($F$12="","",IF($BE148="","",HLOOKUP($F$12,別紙mast!$D$4:$K$7,4,FALSE)))</f>
        <v/>
      </c>
      <c r="BG148" s="903"/>
      <c r="BH148" s="233" t="str">
        <f t="shared" si="111"/>
        <v/>
      </c>
      <c r="BI148" s="235"/>
      <c r="BJ148" s="236"/>
      <c r="BK148" s="236"/>
      <c r="BL148" s="237"/>
      <c r="BM148" s="238"/>
      <c r="BN148" s="453"/>
      <c r="BO148" s="442" t="str">
        <f t="shared" si="112"/>
        <v/>
      </c>
      <c r="BP148" s="433" t="str">
        <f t="shared" si="123"/>
        <v/>
      </c>
      <c r="BQ148" s="445" t="str">
        <f t="shared" si="113"/>
        <v/>
      </c>
      <c r="BR148" s="433" t="str">
        <f t="shared" si="124"/>
        <v/>
      </c>
      <c r="BS148" s="444" t="str">
        <f t="shared" si="125"/>
        <v/>
      </c>
      <c r="BT148" s="432" t="str">
        <f t="shared" si="114"/>
        <v/>
      </c>
      <c r="BU148" s="441" t="str">
        <f t="shared" si="115"/>
        <v/>
      </c>
      <c r="BV148" s="457" t="str">
        <f t="shared" si="116"/>
        <v/>
      </c>
      <c r="BW148" s="215"/>
      <c r="BX148" s="222" t="str">
        <f t="shared" si="126"/>
        <v/>
      </c>
      <c r="BY148" s="222" t="str">
        <f t="shared" si="127"/>
        <v/>
      </c>
      <c r="BZ148" s="222" t="str">
        <f t="shared" si="128"/>
        <v/>
      </c>
      <c r="CA148" s="222" t="str">
        <f t="shared" si="129"/>
        <v/>
      </c>
      <c r="CB148" s="222" t="s">
        <v>468</v>
      </c>
      <c r="CC148" s="115"/>
      <c r="CD148" s="193" t="str">
        <f t="shared" si="130"/>
        <v/>
      </c>
      <c r="CE148" s="192" t="str">
        <f t="shared" si="131"/>
        <v/>
      </c>
      <c r="CF148" s="192" t="str">
        <f t="shared" si="132"/>
        <v/>
      </c>
      <c r="CG148" s="448" t="str">
        <f t="shared" si="133"/>
        <v/>
      </c>
      <c r="CH148" s="192" t="str">
        <f t="shared" si="134"/>
        <v/>
      </c>
      <c r="CI148" s="448" t="str">
        <f t="shared" si="135"/>
        <v/>
      </c>
      <c r="CJ148" s="446" t="str">
        <f t="shared" si="136"/>
        <v/>
      </c>
      <c r="CK148" s="386" t="str">
        <f t="shared" si="137"/>
        <v/>
      </c>
      <c r="CL148" s="387" t="str">
        <f t="shared" si="138"/>
        <v/>
      </c>
      <c r="CM148" s="387" t="str">
        <f t="shared" si="139"/>
        <v/>
      </c>
      <c r="CN148" s="430" t="str">
        <f t="shared" si="117"/>
        <v/>
      </c>
      <c r="CO148" s="229" t="str">
        <f t="shared" si="140"/>
        <v/>
      </c>
      <c r="CP148" s="229" t="str">
        <f t="shared" si="118"/>
        <v/>
      </c>
      <c r="CQ148" s="230" t="str">
        <f t="shared" si="141"/>
        <v/>
      </c>
      <c r="CR148" s="229" t="str">
        <f t="shared" si="119"/>
        <v/>
      </c>
      <c r="CS148" s="230" t="str">
        <f t="shared" si="120"/>
        <v/>
      </c>
      <c r="CT148" s="428" t="str">
        <f t="shared" si="121"/>
        <v/>
      </c>
      <c r="CU148" s="115"/>
      <c r="CV148" s="115"/>
      <c r="CW148" s="115"/>
      <c r="CX148" s="115"/>
      <c r="CY148" s="115"/>
      <c r="CZ148" s="115"/>
      <c r="DA148" s="115"/>
      <c r="DB148" s="115"/>
      <c r="DC148" s="115"/>
      <c r="DD148" s="115"/>
      <c r="DE148" s="115"/>
      <c r="DF148" s="115"/>
      <c r="DG148" s="125"/>
    </row>
    <row r="149" spans="2:111" ht="17.100000000000001" customHeight="1">
      <c r="B149" s="434">
        <v>119</v>
      </c>
      <c r="C149" s="904"/>
      <c r="D149" s="905"/>
      <c r="E149" s="905"/>
      <c r="F149" s="906"/>
      <c r="G149" s="907"/>
      <c r="H149" s="908"/>
      <c r="I149" s="909"/>
      <c r="J149" s="910"/>
      <c r="K149" s="911"/>
      <c r="L149" s="912"/>
      <c r="M149" s="912"/>
      <c r="N149" s="913"/>
      <c r="O149" s="14" t="s">
        <v>3</v>
      </c>
      <c r="P149" s="144" t="s">
        <v>3</v>
      </c>
      <c r="Q149" s="144" t="s">
        <v>3</v>
      </c>
      <c r="R149" s="79" t="s">
        <v>3</v>
      </c>
      <c r="S149" s="914"/>
      <c r="T149" s="915"/>
      <c r="U149" s="916"/>
      <c r="V149" s="14" t="s">
        <v>3</v>
      </c>
      <c r="W149" s="144" t="s">
        <v>3</v>
      </c>
      <c r="X149" s="144" t="s">
        <v>3</v>
      </c>
      <c r="Y149" s="79" t="s">
        <v>3</v>
      </c>
      <c r="Z149" s="914"/>
      <c r="AA149" s="915"/>
      <c r="AB149" s="916"/>
      <c r="AC149" s="14" t="s">
        <v>3</v>
      </c>
      <c r="AD149" s="16" t="s">
        <v>3</v>
      </c>
      <c r="AE149" s="16" t="s">
        <v>3</v>
      </c>
      <c r="AF149" s="16" t="s">
        <v>3</v>
      </c>
      <c r="AG149" s="16" t="s">
        <v>3</v>
      </c>
      <c r="AH149" s="79" t="s">
        <v>3</v>
      </c>
      <c r="AI149" s="167"/>
      <c r="AJ149" s="79" t="s">
        <v>3</v>
      </c>
      <c r="AK149" s="169"/>
      <c r="AL149" s="14" t="s">
        <v>3</v>
      </c>
      <c r="AM149" s="79" t="s">
        <v>3</v>
      </c>
      <c r="AN149" s="917"/>
      <c r="AO149" s="918"/>
      <c r="AP149" s="918"/>
      <c r="AQ149" s="919"/>
      <c r="AR149" s="456" t="str">
        <f t="shared" si="122"/>
        <v/>
      </c>
      <c r="AS149" s="14" t="s">
        <v>3</v>
      </c>
      <c r="AT149" s="16" t="s">
        <v>3</v>
      </c>
      <c r="AU149" s="153" t="s">
        <v>3</v>
      </c>
      <c r="AV149" s="158" t="s">
        <v>3</v>
      </c>
      <c r="AW149" s="79" t="s">
        <v>3</v>
      </c>
      <c r="AX149" s="79" t="s">
        <v>3</v>
      </c>
      <c r="AY149" s="153" t="s">
        <v>3</v>
      </c>
      <c r="AZ149" s="231"/>
      <c r="BA149" s="437" t="str">
        <f>IF($F$12="","",IF($AZ149="","",HLOOKUP($F$12,別紙mast!$D$4:$K$7,3,FALSE)))</f>
        <v/>
      </c>
      <c r="BB149" s="232" t="str">
        <f t="shared" si="109"/>
        <v/>
      </c>
      <c r="BC149" s="232" t="str">
        <f>IF($F$12="","",IF($AZ149="","",HLOOKUP($F$12,別紙mast!$D$9:$K$11,3,FALSE)))</f>
        <v/>
      </c>
      <c r="BD149" s="171" t="str">
        <f t="shared" si="110"/>
        <v/>
      </c>
      <c r="BE149" s="239"/>
      <c r="BF149" s="902" t="str">
        <f>IF($F$12="","",IF($BE149="","",HLOOKUP($F$12,別紙mast!$D$4:$K$7,4,FALSE)))</f>
        <v/>
      </c>
      <c r="BG149" s="903"/>
      <c r="BH149" s="233" t="str">
        <f t="shared" si="111"/>
        <v/>
      </c>
      <c r="BI149" s="235"/>
      <c r="BJ149" s="236"/>
      <c r="BK149" s="236"/>
      <c r="BL149" s="237"/>
      <c r="BM149" s="238"/>
      <c r="BN149" s="453"/>
      <c r="BO149" s="442" t="str">
        <f t="shared" si="112"/>
        <v/>
      </c>
      <c r="BP149" s="433" t="str">
        <f t="shared" si="123"/>
        <v/>
      </c>
      <c r="BQ149" s="445" t="str">
        <f t="shared" si="113"/>
        <v/>
      </c>
      <c r="BR149" s="433" t="str">
        <f t="shared" si="124"/>
        <v/>
      </c>
      <c r="BS149" s="444" t="str">
        <f t="shared" si="125"/>
        <v/>
      </c>
      <c r="BT149" s="432" t="str">
        <f t="shared" si="114"/>
        <v/>
      </c>
      <c r="BU149" s="441" t="str">
        <f t="shared" si="115"/>
        <v/>
      </c>
      <c r="BV149" s="457" t="str">
        <f t="shared" si="116"/>
        <v/>
      </c>
      <c r="BW149" s="215"/>
      <c r="BX149" s="222" t="str">
        <f t="shared" si="126"/>
        <v/>
      </c>
      <c r="BY149" s="222" t="str">
        <f t="shared" si="127"/>
        <v/>
      </c>
      <c r="BZ149" s="222" t="str">
        <f t="shared" si="128"/>
        <v/>
      </c>
      <c r="CA149" s="222" t="str">
        <f t="shared" si="129"/>
        <v/>
      </c>
      <c r="CB149" s="222" t="s">
        <v>468</v>
      </c>
      <c r="CC149" s="115"/>
      <c r="CD149" s="193" t="str">
        <f t="shared" si="130"/>
        <v/>
      </c>
      <c r="CE149" s="192" t="str">
        <f t="shared" si="131"/>
        <v/>
      </c>
      <c r="CF149" s="192" t="str">
        <f t="shared" si="132"/>
        <v/>
      </c>
      <c r="CG149" s="448" t="str">
        <f t="shared" si="133"/>
        <v/>
      </c>
      <c r="CH149" s="192" t="str">
        <f t="shared" si="134"/>
        <v/>
      </c>
      <c r="CI149" s="448" t="str">
        <f t="shared" si="135"/>
        <v/>
      </c>
      <c r="CJ149" s="446" t="str">
        <f t="shared" si="136"/>
        <v/>
      </c>
      <c r="CK149" s="386" t="str">
        <f t="shared" si="137"/>
        <v/>
      </c>
      <c r="CL149" s="387" t="str">
        <f t="shared" si="138"/>
        <v/>
      </c>
      <c r="CM149" s="387" t="str">
        <f t="shared" si="139"/>
        <v/>
      </c>
      <c r="CN149" s="430" t="str">
        <f t="shared" si="117"/>
        <v/>
      </c>
      <c r="CO149" s="229" t="str">
        <f t="shared" si="140"/>
        <v/>
      </c>
      <c r="CP149" s="229" t="str">
        <f t="shared" si="118"/>
        <v/>
      </c>
      <c r="CQ149" s="230" t="str">
        <f t="shared" si="141"/>
        <v/>
      </c>
      <c r="CR149" s="229" t="str">
        <f t="shared" si="119"/>
        <v/>
      </c>
      <c r="CS149" s="230" t="str">
        <f t="shared" si="120"/>
        <v/>
      </c>
      <c r="CT149" s="428" t="str">
        <f t="shared" si="121"/>
        <v/>
      </c>
      <c r="CU149" s="115"/>
      <c r="CV149" s="115"/>
      <c r="CW149" s="115"/>
      <c r="CX149" s="115"/>
      <c r="CY149" s="115"/>
      <c r="CZ149" s="115"/>
      <c r="DA149" s="115"/>
      <c r="DB149" s="115"/>
      <c r="DC149" s="115"/>
      <c r="DD149" s="115"/>
      <c r="DE149" s="115"/>
      <c r="DF149" s="115"/>
      <c r="DG149" s="125"/>
    </row>
    <row r="150" spans="2:111" ht="17.100000000000001" customHeight="1">
      <c r="B150" s="434">
        <v>120</v>
      </c>
      <c r="C150" s="904"/>
      <c r="D150" s="905"/>
      <c r="E150" s="905"/>
      <c r="F150" s="906"/>
      <c r="G150" s="907"/>
      <c r="H150" s="908"/>
      <c r="I150" s="909"/>
      <c r="J150" s="910"/>
      <c r="K150" s="911"/>
      <c r="L150" s="912"/>
      <c r="M150" s="912"/>
      <c r="N150" s="913"/>
      <c r="O150" s="14" t="s">
        <v>3</v>
      </c>
      <c r="P150" s="144" t="s">
        <v>3</v>
      </c>
      <c r="Q150" s="144" t="s">
        <v>3</v>
      </c>
      <c r="R150" s="79" t="s">
        <v>3</v>
      </c>
      <c r="S150" s="914"/>
      <c r="T150" s="915"/>
      <c r="U150" s="916"/>
      <c r="V150" s="14" t="s">
        <v>3</v>
      </c>
      <c r="W150" s="144" t="s">
        <v>3</v>
      </c>
      <c r="X150" s="144" t="s">
        <v>3</v>
      </c>
      <c r="Y150" s="79" t="s">
        <v>3</v>
      </c>
      <c r="Z150" s="914"/>
      <c r="AA150" s="915"/>
      <c r="AB150" s="916"/>
      <c r="AC150" s="19" t="s">
        <v>3</v>
      </c>
      <c r="AD150" s="21" t="s">
        <v>3</v>
      </c>
      <c r="AE150" s="21" t="s">
        <v>3</v>
      </c>
      <c r="AF150" s="21" t="s">
        <v>3</v>
      </c>
      <c r="AG150" s="21" t="s">
        <v>3</v>
      </c>
      <c r="AH150" s="124" t="s">
        <v>3</v>
      </c>
      <c r="AI150" s="167"/>
      <c r="AJ150" s="124" t="s">
        <v>3</v>
      </c>
      <c r="AK150" s="169"/>
      <c r="AL150" s="19" t="s">
        <v>3</v>
      </c>
      <c r="AM150" s="124" t="s">
        <v>3</v>
      </c>
      <c r="AN150" s="917"/>
      <c r="AO150" s="918"/>
      <c r="AP150" s="918"/>
      <c r="AQ150" s="919"/>
      <c r="AR150" s="456" t="str">
        <f t="shared" si="122"/>
        <v/>
      </c>
      <c r="AS150" s="20" t="s">
        <v>3</v>
      </c>
      <c r="AT150" s="21" t="s">
        <v>3</v>
      </c>
      <c r="AU150" s="154" t="s">
        <v>3</v>
      </c>
      <c r="AV150" s="137" t="s">
        <v>3</v>
      </c>
      <c r="AW150" s="79" t="s">
        <v>3</v>
      </c>
      <c r="AX150" s="124" t="s">
        <v>3</v>
      </c>
      <c r="AY150" s="154" t="s">
        <v>3</v>
      </c>
      <c r="AZ150" s="231"/>
      <c r="BA150" s="437" t="str">
        <f>IF($F$12="","",IF($AZ150="","",HLOOKUP($F$12,別紙mast!$D$4:$K$7,3,FALSE)))</f>
        <v/>
      </c>
      <c r="BB150" s="232" t="str">
        <f t="shared" si="109"/>
        <v/>
      </c>
      <c r="BC150" s="232" t="str">
        <f>IF($F$12="","",IF($AZ150="","",HLOOKUP($F$12,別紙mast!$D$9:$K$11,3,FALSE)))</f>
        <v/>
      </c>
      <c r="BD150" s="171" t="str">
        <f t="shared" si="110"/>
        <v/>
      </c>
      <c r="BE150" s="239"/>
      <c r="BF150" s="902" t="str">
        <f>IF($F$12="","",IF($BE150="","",HLOOKUP($F$12,別紙mast!$D$4:$K$7,4,FALSE)))</f>
        <v/>
      </c>
      <c r="BG150" s="903"/>
      <c r="BH150" s="233" t="str">
        <f t="shared" si="111"/>
        <v/>
      </c>
      <c r="BI150" s="235"/>
      <c r="BJ150" s="236"/>
      <c r="BK150" s="236"/>
      <c r="BL150" s="237"/>
      <c r="BM150" s="238"/>
      <c r="BN150" s="453"/>
      <c r="BO150" s="442" t="str">
        <f t="shared" si="112"/>
        <v/>
      </c>
      <c r="BP150" s="433" t="str">
        <f t="shared" si="123"/>
        <v/>
      </c>
      <c r="BQ150" s="445" t="str">
        <f t="shared" si="113"/>
        <v/>
      </c>
      <c r="BR150" s="433" t="str">
        <f t="shared" si="124"/>
        <v/>
      </c>
      <c r="BS150" s="444" t="str">
        <f t="shared" si="125"/>
        <v/>
      </c>
      <c r="BT150" s="432" t="str">
        <f t="shared" si="114"/>
        <v/>
      </c>
      <c r="BU150" s="441" t="str">
        <f t="shared" si="115"/>
        <v/>
      </c>
      <c r="BV150" s="457" t="str">
        <f t="shared" si="116"/>
        <v/>
      </c>
      <c r="BW150" s="215"/>
      <c r="BX150" s="222" t="str">
        <f t="shared" si="126"/>
        <v/>
      </c>
      <c r="BY150" s="222" t="str">
        <f t="shared" si="127"/>
        <v/>
      </c>
      <c r="BZ150" s="222" t="str">
        <f t="shared" si="128"/>
        <v/>
      </c>
      <c r="CA150" s="222" t="str">
        <f t="shared" si="129"/>
        <v/>
      </c>
      <c r="CB150" s="222" t="s">
        <v>468</v>
      </c>
      <c r="CC150" s="115"/>
      <c r="CD150" s="193" t="str">
        <f t="shared" si="130"/>
        <v/>
      </c>
      <c r="CE150" s="192" t="str">
        <f t="shared" si="131"/>
        <v/>
      </c>
      <c r="CF150" s="192" t="str">
        <f t="shared" si="132"/>
        <v/>
      </c>
      <c r="CG150" s="448" t="str">
        <f t="shared" si="133"/>
        <v/>
      </c>
      <c r="CH150" s="192" t="str">
        <f t="shared" si="134"/>
        <v/>
      </c>
      <c r="CI150" s="448" t="str">
        <f t="shared" si="135"/>
        <v/>
      </c>
      <c r="CJ150" s="446" t="str">
        <f t="shared" si="136"/>
        <v/>
      </c>
      <c r="CK150" s="386" t="str">
        <f t="shared" si="137"/>
        <v/>
      </c>
      <c r="CL150" s="387" t="str">
        <f t="shared" si="138"/>
        <v/>
      </c>
      <c r="CM150" s="387" t="str">
        <f t="shared" si="139"/>
        <v/>
      </c>
      <c r="CN150" s="430" t="str">
        <f t="shared" si="117"/>
        <v/>
      </c>
      <c r="CO150" s="229" t="str">
        <f t="shared" si="140"/>
        <v/>
      </c>
      <c r="CP150" s="229" t="str">
        <f t="shared" si="118"/>
        <v/>
      </c>
      <c r="CQ150" s="230" t="str">
        <f t="shared" si="141"/>
        <v/>
      </c>
      <c r="CR150" s="229" t="str">
        <f t="shared" si="119"/>
        <v/>
      </c>
      <c r="CS150" s="230" t="str">
        <f t="shared" si="120"/>
        <v/>
      </c>
      <c r="CT150" s="428" t="str">
        <f t="shared" si="121"/>
        <v/>
      </c>
      <c r="CU150" s="115"/>
      <c r="CV150" s="115"/>
      <c r="CW150" s="115"/>
      <c r="CX150" s="115"/>
      <c r="CY150" s="115"/>
      <c r="CZ150" s="115"/>
      <c r="DA150" s="115"/>
      <c r="DB150" s="115"/>
      <c r="DC150" s="115"/>
      <c r="DD150" s="115"/>
      <c r="DE150" s="115"/>
      <c r="DF150" s="115"/>
      <c r="DG150" s="125"/>
    </row>
    <row r="151" spans="2:111" ht="17.100000000000001" customHeight="1">
      <c r="B151" s="434">
        <v>121</v>
      </c>
      <c r="C151" s="904"/>
      <c r="D151" s="905"/>
      <c r="E151" s="905"/>
      <c r="F151" s="906"/>
      <c r="G151" s="907"/>
      <c r="H151" s="908"/>
      <c r="I151" s="909"/>
      <c r="J151" s="910"/>
      <c r="K151" s="911"/>
      <c r="L151" s="912"/>
      <c r="M151" s="912"/>
      <c r="N151" s="913"/>
      <c r="O151" s="14" t="s">
        <v>3</v>
      </c>
      <c r="P151" s="144" t="s">
        <v>3</v>
      </c>
      <c r="Q151" s="144" t="s">
        <v>3</v>
      </c>
      <c r="R151" s="79" t="s">
        <v>3</v>
      </c>
      <c r="S151" s="914"/>
      <c r="T151" s="915"/>
      <c r="U151" s="916"/>
      <c r="V151" s="14" t="s">
        <v>3</v>
      </c>
      <c r="W151" s="144" t="s">
        <v>3</v>
      </c>
      <c r="X151" s="144" t="s">
        <v>3</v>
      </c>
      <c r="Y151" s="79" t="s">
        <v>3</v>
      </c>
      <c r="Z151" s="914"/>
      <c r="AA151" s="915"/>
      <c r="AB151" s="916"/>
      <c r="AC151" s="14" t="s">
        <v>3</v>
      </c>
      <c r="AD151" s="16" t="s">
        <v>3</v>
      </c>
      <c r="AE151" s="16" t="s">
        <v>3</v>
      </c>
      <c r="AF151" s="16" t="s">
        <v>3</v>
      </c>
      <c r="AG151" s="16" t="s">
        <v>3</v>
      </c>
      <c r="AH151" s="79" t="s">
        <v>3</v>
      </c>
      <c r="AI151" s="167"/>
      <c r="AJ151" s="79" t="s">
        <v>3</v>
      </c>
      <c r="AK151" s="169"/>
      <c r="AL151" s="14" t="s">
        <v>3</v>
      </c>
      <c r="AM151" s="79" t="s">
        <v>3</v>
      </c>
      <c r="AN151" s="917"/>
      <c r="AO151" s="918"/>
      <c r="AP151" s="918"/>
      <c r="AQ151" s="919"/>
      <c r="AR151" s="456" t="str">
        <f t="shared" si="122"/>
        <v/>
      </c>
      <c r="AS151" s="14" t="s">
        <v>3</v>
      </c>
      <c r="AT151" s="16" t="s">
        <v>3</v>
      </c>
      <c r="AU151" s="153" t="s">
        <v>3</v>
      </c>
      <c r="AV151" s="158" t="s">
        <v>3</v>
      </c>
      <c r="AW151" s="79" t="s">
        <v>3</v>
      </c>
      <c r="AX151" s="79" t="s">
        <v>3</v>
      </c>
      <c r="AY151" s="153" t="s">
        <v>3</v>
      </c>
      <c r="AZ151" s="231"/>
      <c r="BA151" s="437" t="str">
        <f>IF($F$12="","",IF($AZ151="","",HLOOKUP($F$12,別紙mast!$D$4:$K$7,3,FALSE)))</f>
        <v/>
      </c>
      <c r="BB151" s="232" t="str">
        <f t="shared" si="109"/>
        <v/>
      </c>
      <c r="BC151" s="232" t="str">
        <f>IF($F$12="","",IF($AZ151="","",HLOOKUP($F$12,別紙mast!$D$9:$K$11,3,FALSE)))</f>
        <v/>
      </c>
      <c r="BD151" s="171" t="str">
        <f t="shared" si="110"/>
        <v/>
      </c>
      <c r="BE151" s="239"/>
      <c r="BF151" s="902" t="str">
        <f>IF($F$12="","",IF($BE151="","",HLOOKUP($F$12,別紙mast!$D$4:$K$7,4,FALSE)))</f>
        <v/>
      </c>
      <c r="BG151" s="903"/>
      <c r="BH151" s="233" t="str">
        <f t="shared" si="111"/>
        <v/>
      </c>
      <c r="BI151" s="235"/>
      <c r="BJ151" s="236"/>
      <c r="BK151" s="236"/>
      <c r="BL151" s="237"/>
      <c r="BM151" s="238"/>
      <c r="BN151" s="453"/>
      <c r="BO151" s="442" t="str">
        <f t="shared" si="112"/>
        <v/>
      </c>
      <c r="BP151" s="433" t="str">
        <f t="shared" si="123"/>
        <v/>
      </c>
      <c r="BQ151" s="445" t="str">
        <f t="shared" si="113"/>
        <v/>
      </c>
      <c r="BR151" s="433" t="str">
        <f t="shared" si="124"/>
        <v/>
      </c>
      <c r="BS151" s="444" t="str">
        <f t="shared" si="125"/>
        <v/>
      </c>
      <c r="BT151" s="432" t="str">
        <f t="shared" si="114"/>
        <v/>
      </c>
      <c r="BU151" s="441" t="str">
        <f t="shared" si="115"/>
        <v/>
      </c>
      <c r="BV151" s="457" t="str">
        <f t="shared" si="116"/>
        <v/>
      </c>
      <c r="BW151" s="215"/>
      <c r="BX151" s="222" t="str">
        <f t="shared" si="126"/>
        <v/>
      </c>
      <c r="BY151" s="222" t="str">
        <f t="shared" si="127"/>
        <v/>
      </c>
      <c r="BZ151" s="222" t="str">
        <f t="shared" si="128"/>
        <v/>
      </c>
      <c r="CA151" s="222" t="str">
        <f t="shared" si="129"/>
        <v/>
      </c>
      <c r="CB151" s="222" t="s">
        <v>468</v>
      </c>
      <c r="CC151" s="115"/>
      <c r="CD151" s="193" t="str">
        <f t="shared" si="130"/>
        <v/>
      </c>
      <c r="CE151" s="192" t="str">
        <f t="shared" si="131"/>
        <v/>
      </c>
      <c r="CF151" s="192" t="str">
        <f t="shared" si="132"/>
        <v/>
      </c>
      <c r="CG151" s="448" t="str">
        <f t="shared" si="133"/>
        <v/>
      </c>
      <c r="CH151" s="192" t="str">
        <f t="shared" si="134"/>
        <v/>
      </c>
      <c r="CI151" s="448" t="str">
        <f t="shared" si="135"/>
        <v/>
      </c>
      <c r="CJ151" s="446" t="str">
        <f t="shared" si="136"/>
        <v/>
      </c>
      <c r="CK151" s="386" t="str">
        <f t="shared" si="137"/>
        <v/>
      </c>
      <c r="CL151" s="387" t="str">
        <f t="shared" si="138"/>
        <v/>
      </c>
      <c r="CM151" s="387" t="str">
        <f t="shared" si="139"/>
        <v/>
      </c>
      <c r="CN151" s="430" t="str">
        <f t="shared" si="117"/>
        <v/>
      </c>
      <c r="CO151" s="229" t="str">
        <f t="shared" si="140"/>
        <v/>
      </c>
      <c r="CP151" s="229" t="str">
        <f t="shared" si="118"/>
        <v/>
      </c>
      <c r="CQ151" s="230" t="str">
        <f t="shared" si="141"/>
        <v/>
      </c>
      <c r="CR151" s="229" t="str">
        <f t="shared" si="119"/>
        <v/>
      </c>
      <c r="CS151" s="230" t="str">
        <f t="shared" si="120"/>
        <v/>
      </c>
      <c r="CT151" s="428" t="str">
        <f t="shared" si="121"/>
        <v/>
      </c>
      <c r="CU151" s="115"/>
      <c r="CV151" s="115"/>
      <c r="CW151" s="115"/>
      <c r="CX151" s="115"/>
      <c r="CY151" s="115"/>
      <c r="CZ151" s="115"/>
      <c r="DA151" s="115"/>
      <c r="DB151" s="115"/>
      <c r="DC151" s="115"/>
      <c r="DD151" s="115"/>
      <c r="DE151" s="115"/>
      <c r="DF151" s="115"/>
      <c r="DG151" s="125"/>
    </row>
    <row r="152" spans="2:111" ht="17.100000000000001" customHeight="1">
      <c r="B152" s="434">
        <v>122</v>
      </c>
      <c r="C152" s="904"/>
      <c r="D152" s="905"/>
      <c r="E152" s="905"/>
      <c r="F152" s="906"/>
      <c r="G152" s="907"/>
      <c r="H152" s="908"/>
      <c r="I152" s="909"/>
      <c r="J152" s="910"/>
      <c r="K152" s="911"/>
      <c r="L152" s="912"/>
      <c r="M152" s="912"/>
      <c r="N152" s="913"/>
      <c r="O152" s="14" t="s">
        <v>3</v>
      </c>
      <c r="P152" s="144" t="s">
        <v>3</v>
      </c>
      <c r="Q152" s="144" t="s">
        <v>3</v>
      </c>
      <c r="R152" s="79" t="s">
        <v>3</v>
      </c>
      <c r="S152" s="914"/>
      <c r="T152" s="915"/>
      <c r="U152" s="916"/>
      <c r="V152" s="14" t="s">
        <v>3</v>
      </c>
      <c r="W152" s="144" t="s">
        <v>3</v>
      </c>
      <c r="X152" s="144" t="s">
        <v>3</v>
      </c>
      <c r="Y152" s="79" t="s">
        <v>3</v>
      </c>
      <c r="Z152" s="914"/>
      <c r="AA152" s="915"/>
      <c r="AB152" s="916"/>
      <c r="AC152" s="14" t="s">
        <v>3</v>
      </c>
      <c r="AD152" s="16" t="s">
        <v>3</v>
      </c>
      <c r="AE152" s="16" t="s">
        <v>3</v>
      </c>
      <c r="AF152" s="16" t="s">
        <v>3</v>
      </c>
      <c r="AG152" s="16" t="s">
        <v>3</v>
      </c>
      <c r="AH152" s="79" t="s">
        <v>3</v>
      </c>
      <c r="AI152" s="167"/>
      <c r="AJ152" s="79" t="s">
        <v>3</v>
      </c>
      <c r="AK152" s="169"/>
      <c r="AL152" s="14" t="s">
        <v>3</v>
      </c>
      <c r="AM152" s="79" t="s">
        <v>3</v>
      </c>
      <c r="AN152" s="917"/>
      <c r="AO152" s="918"/>
      <c r="AP152" s="918"/>
      <c r="AQ152" s="919"/>
      <c r="AR152" s="456" t="str">
        <f t="shared" si="122"/>
        <v/>
      </c>
      <c r="AS152" s="14" t="s">
        <v>3</v>
      </c>
      <c r="AT152" s="16" t="s">
        <v>3</v>
      </c>
      <c r="AU152" s="153" t="s">
        <v>3</v>
      </c>
      <c r="AV152" s="158" t="s">
        <v>3</v>
      </c>
      <c r="AW152" s="79" t="s">
        <v>3</v>
      </c>
      <c r="AX152" s="79" t="s">
        <v>3</v>
      </c>
      <c r="AY152" s="153" t="s">
        <v>3</v>
      </c>
      <c r="AZ152" s="231"/>
      <c r="BA152" s="437" t="str">
        <f>IF($F$12="","",IF($AZ152="","",HLOOKUP($F$12,別紙mast!$D$4:$K$7,3,FALSE)))</f>
        <v/>
      </c>
      <c r="BB152" s="232" t="str">
        <f t="shared" si="109"/>
        <v/>
      </c>
      <c r="BC152" s="232" t="str">
        <f>IF($F$12="","",IF($AZ152="","",HLOOKUP($F$12,別紙mast!$D$9:$K$11,3,FALSE)))</f>
        <v/>
      </c>
      <c r="BD152" s="171" t="str">
        <f t="shared" si="110"/>
        <v/>
      </c>
      <c r="BE152" s="239"/>
      <c r="BF152" s="902" t="str">
        <f>IF($F$12="","",IF($BE152="","",HLOOKUP($F$12,別紙mast!$D$4:$K$7,4,FALSE)))</f>
        <v/>
      </c>
      <c r="BG152" s="903"/>
      <c r="BH152" s="233" t="str">
        <f t="shared" si="111"/>
        <v/>
      </c>
      <c r="BI152" s="235"/>
      <c r="BJ152" s="236"/>
      <c r="BK152" s="236"/>
      <c r="BL152" s="237"/>
      <c r="BM152" s="238"/>
      <c r="BN152" s="453"/>
      <c r="BO152" s="442" t="str">
        <f t="shared" si="112"/>
        <v/>
      </c>
      <c r="BP152" s="433" t="str">
        <f t="shared" si="123"/>
        <v/>
      </c>
      <c r="BQ152" s="445" t="str">
        <f t="shared" si="113"/>
        <v/>
      </c>
      <c r="BR152" s="433" t="str">
        <f t="shared" si="124"/>
        <v/>
      </c>
      <c r="BS152" s="444" t="str">
        <f t="shared" si="125"/>
        <v/>
      </c>
      <c r="BT152" s="432" t="str">
        <f t="shared" si="114"/>
        <v/>
      </c>
      <c r="BU152" s="441" t="str">
        <f t="shared" si="115"/>
        <v/>
      </c>
      <c r="BV152" s="457" t="str">
        <f t="shared" si="116"/>
        <v/>
      </c>
      <c r="BW152" s="215"/>
      <c r="BX152" s="222" t="str">
        <f t="shared" si="126"/>
        <v/>
      </c>
      <c r="BY152" s="222" t="str">
        <f t="shared" si="127"/>
        <v/>
      </c>
      <c r="BZ152" s="222" t="str">
        <f t="shared" si="128"/>
        <v/>
      </c>
      <c r="CA152" s="222" t="str">
        <f t="shared" si="129"/>
        <v/>
      </c>
      <c r="CB152" s="222" t="s">
        <v>468</v>
      </c>
      <c r="CC152" s="115"/>
      <c r="CD152" s="193" t="str">
        <f t="shared" si="130"/>
        <v/>
      </c>
      <c r="CE152" s="192" t="str">
        <f t="shared" si="131"/>
        <v/>
      </c>
      <c r="CF152" s="192" t="str">
        <f t="shared" si="132"/>
        <v/>
      </c>
      <c r="CG152" s="448" t="str">
        <f t="shared" si="133"/>
        <v/>
      </c>
      <c r="CH152" s="192" t="str">
        <f t="shared" si="134"/>
        <v/>
      </c>
      <c r="CI152" s="448" t="str">
        <f t="shared" si="135"/>
        <v/>
      </c>
      <c r="CJ152" s="446" t="str">
        <f t="shared" si="136"/>
        <v/>
      </c>
      <c r="CK152" s="386" t="str">
        <f t="shared" si="137"/>
        <v/>
      </c>
      <c r="CL152" s="387" t="str">
        <f t="shared" si="138"/>
        <v/>
      </c>
      <c r="CM152" s="387" t="str">
        <f t="shared" si="139"/>
        <v/>
      </c>
      <c r="CN152" s="430" t="str">
        <f t="shared" si="117"/>
        <v/>
      </c>
      <c r="CO152" s="229" t="str">
        <f t="shared" si="140"/>
        <v/>
      </c>
      <c r="CP152" s="229" t="str">
        <f t="shared" si="118"/>
        <v/>
      </c>
      <c r="CQ152" s="230" t="str">
        <f t="shared" si="141"/>
        <v/>
      </c>
      <c r="CR152" s="229" t="str">
        <f t="shared" si="119"/>
        <v/>
      </c>
      <c r="CS152" s="230" t="str">
        <f t="shared" si="120"/>
        <v/>
      </c>
      <c r="CT152" s="428" t="str">
        <f t="shared" si="121"/>
        <v/>
      </c>
      <c r="CU152" s="115"/>
      <c r="CV152" s="115"/>
      <c r="CW152" s="115"/>
      <c r="CX152" s="115"/>
      <c r="CY152" s="115"/>
      <c r="CZ152" s="115"/>
      <c r="DA152" s="115"/>
      <c r="DB152" s="115"/>
      <c r="DC152" s="115"/>
      <c r="DD152" s="115"/>
      <c r="DE152" s="115"/>
      <c r="DF152" s="115"/>
      <c r="DG152" s="125"/>
    </row>
    <row r="153" spans="2:111" ht="17.100000000000001" customHeight="1">
      <c r="B153" s="434">
        <v>123</v>
      </c>
      <c r="C153" s="904"/>
      <c r="D153" s="905"/>
      <c r="E153" s="905"/>
      <c r="F153" s="906"/>
      <c r="G153" s="907"/>
      <c r="H153" s="908"/>
      <c r="I153" s="909"/>
      <c r="J153" s="910"/>
      <c r="K153" s="911"/>
      <c r="L153" s="912"/>
      <c r="M153" s="912"/>
      <c r="N153" s="913"/>
      <c r="O153" s="14" t="s">
        <v>3</v>
      </c>
      <c r="P153" s="144" t="s">
        <v>3</v>
      </c>
      <c r="Q153" s="144" t="s">
        <v>3</v>
      </c>
      <c r="R153" s="79" t="s">
        <v>3</v>
      </c>
      <c r="S153" s="914"/>
      <c r="T153" s="915"/>
      <c r="U153" s="916"/>
      <c r="V153" s="14" t="s">
        <v>3</v>
      </c>
      <c r="W153" s="144" t="s">
        <v>3</v>
      </c>
      <c r="X153" s="144" t="s">
        <v>3</v>
      </c>
      <c r="Y153" s="79" t="s">
        <v>3</v>
      </c>
      <c r="Z153" s="914"/>
      <c r="AA153" s="915"/>
      <c r="AB153" s="916"/>
      <c r="AC153" s="14" t="s">
        <v>3</v>
      </c>
      <c r="AD153" s="16" t="s">
        <v>3</v>
      </c>
      <c r="AE153" s="16" t="s">
        <v>3</v>
      </c>
      <c r="AF153" s="16" t="s">
        <v>3</v>
      </c>
      <c r="AG153" s="16" t="s">
        <v>3</v>
      </c>
      <c r="AH153" s="79" t="s">
        <v>3</v>
      </c>
      <c r="AI153" s="167"/>
      <c r="AJ153" s="79" t="s">
        <v>3</v>
      </c>
      <c r="AK153" s="169"/>
      <c r="AL153" s="14" t="s">
        <v>3</v>
      </c>
      <c r="AM153" s="79" t="s">
        <v>3</v>
      </c>
      <c r="AN153" s="917"/>
      <c r="AO153" s="918"/>
      <c r="AP153" s="918"/>
      <c r="AQ153" s="919"/>
      <c r="AR153" s="456" t="str">
        <f t="shared" si="122"/>
        <v/>
      </c>
      <c r="AS153" s="14" t="s">
        <v>3</v>
      </c>
      <c r="AT153" s="16" t="s">
        <v>3</v>
      </c>
      <c r="AU153" s="153" t="s">
        <v>3</v>
      </c>
      <c r="AV153" s="158" t="s">
        <v>3</v>
      </c>
      <c r="AW153" s="79" t="s">
        <v>3</v>
      </c>
      <c r="AX153" s="79" t="s">
        <v>3</v>
      </c>
      <c r="AY153" s="153" t="s">
        <v>3</v>
      </c>
      <c r="AZ153" s="231"/>
      <c r="BA153" s="437" t="str">
        <f>IF($F$12="","",IF($AZ153="","",HLOOKUP($F$12,別紙mast!$D$4:$K$7,3,FALSE)))</f>
        <v/>
      </c>
      <c r="BB153" s="232" t="str">
        <f t="shared" si="109"/>
        <v/>
      </c>
      <c r="BC153" s="232" t="str">
        <f>IF($F$12="","",IF($AZ153="","",HLOOKUP($F$12,別紙mast!$D$9:$K$11,3,FALSE)))</f>
        <v/>
      </c>
      <c r="BD153" s="171" t="str">
        <f t="shared" si="110"/>
        <v/>
      </c>
      <c r="BE153" s="239"/>
      <c r="BF153" s="902" t="str">
        <f>IF($F$12="","",IF($BE153="","",HLOOKUP($F$12,別紙mast!$D$4:$K$7,4,FALSE)))</f>
        <v/>
      </c>
      <c r="BG153" s="903"/>
      <c r="BH153" s="233" t="str">
        <f t="shared" si="111"/>
        <v/>
      </c>
      <c r="BI153" s="235"/>
      <c r="BJ153" s="236"/>
      <c r="BK153" s="236"/>
      <c r="BL153" s="237"/>
      <c r="BM153" s="238"/>
      <c r="BN153" s="453"/>
      <c r="BO153" s="442" t="str">
        <f t="shared" si="112"/>
        <v/>
      </c>
      <c r="BP153" s="433" t="str">
        <f t="shared" si="123"/>
        <v/>
      </c>
      <c r="BQ153" s="445" t="str">
        <f t="shared" si="113"/>
        <v/>
      </c>
      <c r="BR153" s="433" t="str">
        <f t="shared" si="124"/>
        <v/>
      </c>
      <c r="BS153" s="444" t="str">
        <f t="shared" si="125"/>
        <v/>
      </c>
      <c r="BT153" s="432" t="str">
        <f t="shared" si="114"/>
        <v/>
      </c>
      <c r="BU153" s="441" t="str">
        <f t="shared" si="115"/>
        <v/>
      </c>
      <c r="BV153" s="457" t="str">
        <f t="shared" si="116"/>
        <v/>
      </c>
      <c r="BW153" s="215"/>
      <c r="BX153" s="222" t="str">
        <f t="shared" si="126"/>
        <v/>
      </c>
      <c r="BY153" s="222" t="str">
        <f t="shared" si="127"/>
        <v/>
      </c>
      <c r="BZ153" s="222" t="str">
        <f t="shared" si="128"/>
        <v/>
      </c>
      <c r="CA153" s="222" t="str">
        <f t="shared" si="129"/>
        <v/>
      </c>
      <c r="CB153" s="222" t="s">
        <v>468</v>
      </c>
      <c r="CC153" s="115"/>
      <c r="CD153" s="193" t="str">
        <f t="shared" si="130"/>
        <v/>
      </c>
      <c r="CE153" s="192" t="str">
        <f t="shared" si="131"/>
        <v/>
      </c>
      <c r="CF153" s="192" t="str">
        <f t="shared" si="132"/>
        <v/>
      </c>
      <c r="CG153" s="448" t="str">
        <f t="shared" si="133"/>
        <v/>
      </c>
      <c r="CH153" s="192" t="str">
        <f t="shared" si="134"/>
        <v/>
      </c>
      <c r="CI153" s="448" t="str">
        <f t="shared" si="135"/>
        <v/>
      </c>
      <c r="CJ153" s="446" t="str">
        <f t="shared" si="136"/>
        <v/>
      </c>
      <c r="CK153" s="386" t="str">
        <f t="shared" si="137"/>
        <v/>
      </c>
      <c r="CL153" s="387" t="str">
        <f t="shared" si="138"/>
        <v/>
      </c>
      <c r="CM153" s="387" t="str">
        <f t="shared" si="139"/>
        <v/>
      </c>
      <c r="CN153" s="430" t="str">
        <f t="shared" si="117"/>
        <v/>
      </c>
      <c r="CO153" s="229" t="str">
        <f t="shared" si="140"/>
        <v/>
      </c>
      <c r="CP153" s="229" t="str">
        <f t="shared" si="118"/>
        <v/>
      </c>
      <c r="CQ153" s="230" t="str">
        <f t="shared" si="141"/>
        <v/>
      </c>
      <c r="CR153" s="229" t="str">
        <f t="shared" si="119"/>
        <v/>
      </c>
      <c r="CS153" s="230" t="str">
        <f t="shared" si="120"/>
        <v/>
      </c>
      <c r="CT153" s="428" t="str">
        <f t="shared" si="121"/>
        <v/>
      </c>
      <c r="CU153" s="115"/>
      <c r="CV153" s="115"/>
      <c r="CW153" s="115"/>
      <c r="CX153" s="115"/>
      <c r="CY153" s="115"/>
      <c r="CZ153" s="115"/>
      <c r="DA153" s="115"/>
      <c r="DB153" s="115"/>
      <c r="DC153" s="115"/>
      <c r="DD153" s="115"/>
      <c r="DE153" s="115"/>
      <c r="DF153" s="115"/>
      <c r="DG153" s="125"/>
    </row>
    <row r="154" spans="2:111" ht="17.100000000000001" customHeight="1">
      <c r="B154" s="434">
        <v>124</v>
      </c>
      <c r="C154" s="904"/>
      <c r="D154" s="905"/>
      <c r="E154" s="905"/>
      <c r="F154" s="906"/>
      <c r="G154" s="907"/>
      <c r="H154" s="908"/>
      <c r="I154" s="909"/>
      <c r="J154" s="910"/>
      <c r="K154" s="911"/>
      <c r="L154" s="912"/>
      <c r="M154" s="912"/>
      <c r="N154" s="913"/>
      <c r="O154" s="14" t="s">
        <v>3</v>
      </c>
      <c r="P154" s="144" t="s">
        <v>3</v>
      </c>
      <c r="Q154" s="144" t="s">
        <v>3</v>
      </c>
      <c r="R154" s="79" t="s">
        <v>3</v>
      </c>
      <c r="S154" s="914"/>
      <c r="T154" s="915"/>
      <c r="U154" s="916"/>
      <c r="V154" s="14" t="s">
        <v>3</v>
      </c>
      <c r="W154" s="144" t="s">
        <v>3</v>
      </c>
      <c r="X154" s="144" t="s">
        <v>3</v>
      </c>
      <c r="Y154" s="79" t="s">
        <v>3</v>
      </c>
      <c r="Z154" s="914"/>
      <c r="AA154" s="915"/>
      <c r="AB154" s="916"/>
      <c r="AC154" s="14" t="s">
        <v>3</v>
      </c>
      <c r="AD154" s="16" t="s">
        <v>3</v>
      </c>
      <c r="AE154" s="16" t="s">
        <v>3</v>
      </c>
      <c r="AF154" s="16" t="s">
        <v>3</v>
      </c>
      <c r="AG154" s="16" t="s">
        <v>3</v>
      </c>
      <c r="AH154" s="79" t="s">
        <v>3</v>
      </c>
      <c r="AI154" s="167"/>
      <c r="AJ154" s="79" t="s">
        <v>3</v>
      </c>
      <c r="AK154" s="169"/>
      <c r="AL154" s="14" t="s">
        <v>3</v>
      </c>
      <c r="AM154" s="79" t="s">
        <v>3</v>
      </c>
      <c r="AN154" s="917"/>
      <c r="AO154" s="918"/>
      <c r="AP154" s="918"/>
      <c r="AQ154" s="919"/>
      <c r="AR154" s="456" t="str">
        <f t="shared" si="122"/>
        <v/>
      </c>
      <c r="AS154" s="14" t="s">
        <v>3</v>
      </c>
      <c r="AT154" s="16" t="s">
        <v>3</v>
      </c>
      <c r="AU154" s="153" t="s">
        <v>3</v>
      </c>
      <c r="AV154" s="158" t="s">
        <v>3</v>
      </c>
      <c r="AW154" s="79" t="s">
        <v>3</v>
      </c>
      <c r="AX154" s="79" t="s">
        <v>3</v>
      </c>
      <c r="AY154" s="153" t="s">
        <v>3</v>
      </c>
      <c r="AZ154" s="231"/>
      <c r="BA154" s="437" t="str">
        <f>IF($F$12="","",IF($AZ154="","",HLOOKUP($F$12,別紙mast!$D$4:$K$7,3,FALSE)))</f>
        <v/>
      </c>
      <c r="BB154" s="232" t="str">
        <f t="shared" si="109"/>
        <v/>
      </c>
      <c r="BC154" s="232" t="str">
        <f>IF($F$12="","",IF($AZ154="","",HLOOKUP($F$12,別紙mast!$D$9:$K$11,3,FALSE)))</f>
        <v/>
      </c>
      <c r="BD154" s="171" t="str">
        <f t="shared" si="110"/>
        <v/>
      </c>
      <c r="BE154" s="239"/>
      <c r="BF154" s="902" t="str">
        <f>IF($F$12="","",IF($BE154="","",HLOOKUP($F$12,別紙mast!$D$4:$K$7,4,FALSE)))</f>
        <v/>
      </c>
      <c r="BG154" s="903"/>
      <c r="BH154" s="233" t="str">
        <f t="shared" si="111"/>
        <v/>
      </c>
      <c r="BI154" s="235"/>
      <c r="BJ154" s="236"/>
      <c r="BK154" s="236"/>
      <c r="BL154" s="237"/>
      <c r="BM154" s="238"/>
      <c r="BN154" s="453"/>
      <c r="BO154" s="442" t="str">
        <f t="shared" si="112"/>
        <v/>
      </c>
      <c r="BP154" s="433" t="str">
        <f t="shared" si="123"/>
        <v/>
      </c>
      <c r="BQ154" s="445" t="str">
        <f t="shared" si="113"/>
        <v/>
      </c>
      <c r="BR154" s="433" t="str">
        <f t="shared" si="124"/>
        <v/>
      </c>
      <c r="BS154" s="444" t="str">
        <f t="shared" si="125"/>
        <v/>
      </c>
      <c r="BT154" s="432" t="str">
        <f t="shared" si="114"/>
        <v/>
      </c>
      <c r="BU154" s="441" t="str">
        <f t="shared" si="115"/>
        <v/>
      </c>
      <c r="BV154" s="457" t="str">
        <f t="shared" si="116"/>
        <v/>
      </c>
      <c r="BW154" s="215"/>
      <c r="BX154" s="222" t="str">
        <f t="shared" si="126"/>
        <v/>
      </c>
      <c r="BY154" s="222" t="str">
        <f t="shared" si="127"/>
        <v/>
      </c>
      <c r="BZ154" s="222" t="str">
        <f t="shared" si="128"/>
        <v/>
      </c>
      <c r="CA154" s="222" t="str">
        <f t="shared" si="129"/>
        <v/>
      </c>
      <c r="CB154" s="222" t="s">
        <v>468</v>
      </c>
      <c r="CC154" s="115"/>
      <c r="CD154" s="193" t="str">
        <f t="shared" si="130"/>
        <v/>
      </c>
      <c r="CE154" s="192" t="str">
        <f t="shared" si="131"/>
        <v/>
      </c>
      <c r="CF154" s="192" t="str">
        <f t="shared" si="132"/>
        <v/>
      </c>
      <c r="CG154" s="448" t="str">
        <f t="shared" si="133"/>
        <v/>
      </c>
      <c r="CH154" s="192" t="str">
        <f t="shared" si="134"/>
        <v/>
      </c>
      <c r="CI154" s="448" t="str">
        <f t="shared" si="135"/>
        <v/>
      </c>
      <c r="CJ154" s="446" t="str">
        <f t="shared" si="136"/>
        <v/>
      </c>
      <c r="CK154" s="386" t="str">
        <f t="shared" si="137"/>
        <v/>
      </c>
      <c r="CL154" s="387" t="str">
        <f t="shared" si="138"/>
        <v/>
      </c>
      <c r="CM154" s="387" t="str">
        <f t="shared" si="139"/>
        <v/>
      </c>
      <c r="CN154" s="430" t="str">
        <f t="shared" si="117"/>
        <v/>
      </c>
      <c r="CO154" s="229" t="str">
        <f t="shared" si="140"/>
        <v/>
      </c>
      <c r="CP154" s="229" t="str">
        <f t="shared" si="118"/>
        <v/>
      </c>
      <c r="CQ154" s="230" t="str">
        <f t="shared" si="141"/>
        <v/>
      </c>
      <c r="CR154" s="229" t="str">
        <f t="shared" si="119"/>
        <v/>
      </c>
      <c r="CS154" s="230" t="str">
        <f t="shared" si="120"/>
        <v/>
      </c>
      <c r="CT154" s="428" t="str">
        <f t="shared" si="121"/>
        <v/>
      </c>
      <c r="CU154" s="115"/>
      <c r="CV154" s="115"/>
      <c r="CW154" s="115"/>
      <c r="CX154" s="115"/>
      <c r="CY154" s="115"/>
      <c r="CZ154" s="115"/>
      <c r="DA154" s="115"/>
      <c r="DB154" s="115"/>
      <c r="DC154" s="115"/>
      <c r="DD154" s="115"/>
      <c r="DE154" s="115"/>
      <c r="DF154" s="115"/>
      <c r="DG154" s="125"/>
    </row>
    <row r="155" spans="2:111" ht="17.100000000000001" customHeight="1">
      <c r="B155" s="434">
        <v>125</v>
      </c>
      <c r="C155" s="904"/>
      <c r="D155" s="905"/>
      <c r="E155" s="905"/>
      <c r="F155" s="906"/>
      <c r="G155" s="907"/>
      <c r="H155" s="908"/>
      <c r="I155" s="909"/>
      <c r="J155" s="910"/>
      <c r="K155" s="911"/>
      <c r="L155" s="912"/>
      <c r="M155" s="912"/>
      <c r="N155" s="913"/>
      <c r="O155" s="14" t="s">
        <v>3</v>
      </c>
      <c r="P155" s="144" t="s">
        <v>3</v>
      </c>
      <c r="Q155" s="144" t="s">
        <v>3</v>
      </c>
      <c r="R155" s="79" t="s">
        <v>3</v>
      </c>
      <c r="S155" s="914"/>
      <c r="T155" s="915"/>
      <c r="U155" s="916"/>
      <c r="V155" s="14" t="s">
        <v>3</v>
      </c>
      <c r="W155" s="144" t="s">
        <v>3</v>
      </c>
      <c r="X155" s="144" t="s">
        <v>3</v>
      </c>
      <c r="Y155" s="79" t="s">
        <v>3</v>
      </c>
      <c r="Z155" s="914"/>
      <c r="AA155" s="915"/>
      <c r="AB155" s="916"/>
      <c r="AC155" s="14" t="s">
        <v>3</v>
      </c>
      <c r="AD155" s="16" t="s">
        <v>3</v>
      </c>
      <c r="AE155" s="16" t="s">
        <v>3</v>
      </c>
      <c r="AF155" s="16" t="s">
        <v>3</v>
      </c>
      <c r="AG155" s="16" t="s">
        <v>3</v>
      </c>
      <c r="AH155" s="79" t="s">
        <v>3</v>
      </c>
      <c r="AI155" s="167"/>
      <c r="AJ155" s="79" t="s">
        <v>3</v>
      </c>
      <c r="AK155" s="169"/>
      <c r="AL155" s="14" t="s">
        <v>3</v>
      </c>
      <c r="AM155" s="79" t="s">
        <v>3</v>
      </c>
      <c r="AN155" s="917"/>
      <c r="AO155" s="918"/>
      <c r="AP155" s="918"/>
      <c r="AQ155" s="919"/>
      <c r="AR155" s="456" t="str">
        <f t="shared" si="122"/>
        <v/>
      </c>
      <c r="AS155" s="14" t="s">
        <v>3</v>
      </c>
      <c r="AT155" s="16" t="s">
        <v>3</v>
      </c>
      <c r="AU155" s="153" t="s">
        <v>3</v>
      </c>
      <c r="AV155" s="158" t="s">
        <v>3</v>
      </c>
      <c r="AW155" s="79" t="s">
        <v>3</v>
      </c>
      <c r="AX155" s="79" t="s">
        <v>3</v>
      </c>
      <c r="AY155" s="153" t="s">
        <v>3</v>
      </c>
      <c r="AZ155" s="231"/>
      <c r="BA155" s="437" t="str">
        <f>IF($F$12="","",IF($AZ155="","",HLOOKUP($F$12,別紙mast!$D$4:$K$7,3,FALSE)))</f>
        <v/>
      </c>
      <c r="BB155" s="232" t="str">
        <f t="shared" si="109"/>
        <v/>
      </c>
      <c r="BC155" s="232" t="str">
        <f>IF($F$12="","",IF($AZ155="","",HLOOKUP($F$12,別紙mast!$D$9:$K$11,3,FALSE)))</f>
        <v/>
      </c>
      <c r="BD155" s="171" t="str">
        <f t="shared" si="110"/>
        <v/>
      </c>
      <c r="BE155" s="239"/>
      <c r="BF155" s="902" t="str">
        <f>IF($F$12="","",IF($BE155="","",HLOOKUP($F$12,別紙mast!$D$4:$K$7,4,FALSE)))</f>
        <v/>
      </c>
      <c r="BG155" s="903"/>
      <c r="BH155" s="233" t="str">
        <f t="shared" si="111"/>
        <v/>
      </c>
      <c r="BI155" s="235"/>
      <c r="BJ155" s="236"/>
      <c r="BK155" s="236"/>
      <c r="BL155" s="237"/>
      <c r="BM155" s="238"/>
      <c r="BN155" s="453"/>
      <c r="BO155" s="442" t="str">
        <f t="shared" si="112"/>
        <v/>
      </c>
      <c r="BP155" s="433" t="str">
        <f t="shared" si="123"/>
        <v/>
      </c>
      <c r="BQ155" s="445" t="str">
        <f t="shared" si="113"/>
        <v/>
      </c>
      <c r="BR155" s="433" t="str">
        <f t="shared" si="124"/>
        <v/>
      </c>
      <c r="BS155" s="444" t="str">
        <f t="shared" si="125"/>
        <v/>
      </c>
      <c r="BT155" s="432" t="str">
        <f t="shared" si="114"/>
        <v/>
      </c>
      <c r="BU155" s="441" t="str">
        <f t="shared" si="115"/>
        <v/>
      </c>
      <c r="BV155" s="457" t="str">
        <f t="shared" si="116"/>
        <v/>
      </c>
      <c r="BW155" s="215"/>
      <c r="BX155" s="222" t="str">
        <f t="shared" si="126"/>
        <v/>
      </c>
      <c r="BY155" s="222" t="str">
        <f t="shared" si="127"/>
        <v/>
      </c>
      <c r="BZ155" s="222" t="str">
        <f t="shared" si="128"/>
        <v/>
      </c>
      <c r="CA155" s="222" t="str">
        <f t="shared" si="129"/>
        <v/>
      </c>
      <c r="CB155" s="222" t="s">
        <v>468</v>
      </c>
      <c r="CC155" s="115"/>
      <c r="CD155" s="193" t="str">
        <f t="shared" si="130"/>
        <v/>
      </c>
      <c r="CE155" s="192" t="str">
        <f t="shared" si="131"/>
        <v/>
      </c>
      <c r="CF155" s="192" t="str">
        <f t="shared" si="132"/>
        <v/>
      </c>
      <c r="CG155" s="448" t="str">
        <f t="shared" si="133"/>
        <v/>
      </c>
      <c r="CH155" s="192" t="str">
        <f t="shared" si="134"/>
        <v/>
      </c>
      <c r="CI155" s="448" t="str">
        <f t="shared" si="135"/>
        <v/>
      </c>
      <c r="CJ155" s="446" t="str">
        <f t="shared" si="136"/>
        <v/>
      </c>
      <c r="CK155" s="386" t="str">
        <f t="shared" si="137"/>
        <v/>
      </c>
      <c r="CL155" s="387" t="str">
        <f t="shared" si="138"/>
        <v/>
      </c>
      <c r="CM155" s="387" t="str">
        <f t="shared" si="139"/>
        <v/>
      </c>
      <c r="CN155" s="430" t="str">
        <f t="shared" si="117"/>
        <v/>
      </c>
      <c r="CO155" s="229" t="str">
        <f t="shared" si="140"/>
        <v/>
      </c>
      <c r="CP155" s="229" t="str">
        <f t="shared" si="118"/>
        <v/>
      </c>
      <c r="CQ155" s="230" t="str">
        <f t="shared" si="141"/>
        <v/>
      </c>
      <c r="CR155" s="229" t="str">
        <f t="shared" si="119"/>
        <v/>
      </c>
      <c r="CS155" s="230" t="str">
        <f t="shared" si="120"/>
        <v/>
      </c>
      <c r="CT155" s="428" t="str">
        <f t="shared" si="121"/>
        <v/>
      </c>
      <c r="CU155" s="115"/>
      <c r="CV155" s="115"/>
      <c r="CW155" s="115"/>
      <c r="CX155" s="115"/>
      <c r="CY155" s="115"/>
      <c r="CZ155" s="115"/>
      <c r="DA155" s="115"/>
      <c r="DB155" s="115"/>
      <c r="DC155" s="115"/>
      <c r="DD155" s="115"/>
      <c r="DE155" s="115"/>
      <c r="DF155" s="115"/>
      <c r="DG155" s="125"/>
    </row>
    <row r="156" spans="2:111" ht="17.100000000000001" customHeight="1">
      <c r="B156" s="434">
        <v>126</v>
      </c>
      <c r="C156" s="904"/>
      <c r="D156" s="905"/>
      <c r="E156" s="905"/>
      <c r="F156" s="906"/>
      <c r="G156" s="907"/>
      <c r="H156" s="908"/>
      <c r="I156" s="909"/>
      <c r="J156" s="910"/>
      <c r="K156" s="911"/>
      <c r="L156" s="912"/>
      <c r="M156" s="912"/>
      <c r="N156" s="913"/>
      <c r="O156" s="14" t="s">
        <v>3</v>
      </c>
      <c r="P156" s="144" t="s">
        <v>3</v>
      </c>
      <c r="Q156" s="144" t="s">
        <v>3</v>
      </c>
      <c r="R156" s="79" t="s">
        <v>3</v>
      </c>
      <c r="S156" s="914"/>
      <c r="T156" s="915"/>
      <c r="U156" s="916"/>
      <c r="V156" s="14" t="s">
        <v>3</v>
      </c>
      <c r="W156" s="144" t="s">
        <v>3</v>
      </c>
      <c r="X156" s="144" t="s">
        <v>3</v>
      </c>
      <c r="Y156" s="79" t="s">
        <v>3</v>
      </c>
      <c r="Z156" s="914"/>
      <c r="AA156" s="915"/>
      <c r="AB156" s="916"/>
      <c r="AC156" s="14" t="s">
        <v>3</v>
      </c>
      <c r="AD156" s="16" t="s">
        <v>3</v>
      </c>
      <c r="AE156" s="16" t="s">
        <v>3</v>
      </c>
      <c r="AF156" s="16" t="s">
        <v>3</v>
      </c>
      <c r="AG156" s="16" t="s">
        <v>3</v>
      </c>
      <c r="AH156" s="79" t="s">
        <v>3</v>
      </c>
      <c r="AI156" s="167"/>
      <c r="AJ156" s="79" t="s">
        <v>3</v>
      </c>
      <c r="AK156" s="169"/>
      <c r="AL156" s="14" t="s">
        <v>3</v>
      </c>
      <c r="AM156" s="79" t="s">
        <v>3</v>
      </c>
      <c r="AN156" s="917"/>
      <c r="AO156" s="918"/>
      <c r="AP156" s="918"/>
      <c r="AQ156" s="919"/>
      <c r="AR156" s="456" t="str">
        <f t="shared" si="122"/>
        <v/>
      </c>
      <c r="AS156" s="14" t="s">
        <v>3</v>
      </c>
      <c r="AT156" s="16" t="s">
        <v>3</v>
      </c>
      <c r="AU156" s="153" t="s">
        <v>3</v>
      </c>
      <c r="AV156" s="158" t="s">
        <v>3</v>
      </c>
      <c r="AW156" s="79" t="s">
        <v>3</v>
      </c>
      <c r="AX156" s="79" t="s">
        <v>3</v>
      </c>
      <c r="AY156" s="153" t="s">
        <v>3</v>
      </c>
      <c r="AZ156" s="231"/>
      <c r="BA156" s="437" t="str">
        <f>IF($F$12="","",IF($AZ156="","",HLOOKUP($F$12,別紙mast!$D$4:$K$7,3,FALSE)))</f>
        <v/>
      </c>
      <c r="BB156" s="232" t="str">
        <f t="shared" si="109"/>
        <v/>
      </c>
      <c r="BC156" s="232" t="str">
        <f>IF($F$12="","",IF($AZ156="","",HLOOKUP($F$12,別紙mast!$D$9:$K$11,3,FALSE)))</f>
        <v/>
      </c>
      <c r="BD156" s="171" t="str">
        <f t="shared" si="110"/>
        <v/>
      </c>
      <c r="BE156" s="239"/>
      <c r="BF156" s="902" t="str">
        <f>IF($F$12="","",IF($BE156="","",HLOOKUP($F$12,別紙mast!$D$4:$K$7,4,FALSE)))</f>
        <v/>
      </c>
      <c r="BG156" s="903"/>
      <c r="BH156" s="233" t="str">
        <f t="shared" si="111"/>
        <v/>
      </c>
      <c r="BI156" s="235"/>
      <c r="BJ156" s="236"/>
      <c r="BK156" s="236"/>
      <c r="BL156" s="237"/>
      <c r="BM156" s="238"/>
      <c r="BN156" s="453"/>
      <c r="BO156" s="442" t="str">
        <f t="shared" si="112"/>
        <v/>
      </c>
      <c r="BP156" s="433" t="str">
        <f t="shared" si="123"/>
        <v/>
      </c>
      <c r="BQ156" s="445" t="str">
        <f t="shared" si="113"/>
        <v/>
      </c>
      <c r="BR156" s="433" t="str">
        <f t="shared" si="124"/>
        <v/>
      </c>
      <c r="BS156" s="444" t="str">
        <f t="shared" si="125"/>
        <v/>
      </c>
      <c r="BT156" s="432" t="str">
        <f t="shared" si="114"/>
        <v/>
      </c>
      <c r="BU156" s="441" t="str">
        <f t="shared" si="115"/>
        <v/>
      </c>
      <c r="BV156" s="457" t="str">
        <f t="shared" si="116"/>
        <v/>
      </c>
      <c r="BW156" s="215"/>
      <c r="BX156" s="222" t="str">
        <f t="shared" si="126"/>
        <v/>
      </c>
      <c r="BY156" s="222" t="str">
        <f t="shared" si="127"/>
        <v/>
      </c>
      <c r="BZ156" s="222" t="str">
        <f t="shared" si="128"/>
        <v/>
      </c>
      <c r="CA156" s="222" t="str">
        <f t="shared" si="129"/>
        <v/>
      </c>
      <c r="CB156" s="222" t="s">
        <v>468</v>
      </c>
      <c r="CC156" s="115"/>
      <c r="CD156" s="193" t="str">
        <f t="shared" si="130"/>
        <v/>
      </c>
      <c r="CE156" s="192" t="str">
        <f t="shared" si="131"/>
        <v/>
      </c>
      <c r="CF156" s="192" t="str">
        <f t="shared" si="132"/>
        <v/>
      </c>
      <c r="CG156" s="448" t="str">
        <f t="shared" si="133"/>
        <v/>
      </c>
      <c r="CH156" s="192" t="str">
        <f t="shared" si="134"/>
        <v/>
      </c>
      <c r="CI156" s="448" t="str">
        <f t="shared" si="135"/>
        <v/>
      </c>
      <c r="CJ156" s="446" t="str">
        <f t="shared" si="136"/>
        <v/>
      </c>
      <c r="CK156" s="386" t="str">
        <f t="shared" si="137"/>
        <v/>
      </c>
      <c r="CL156" s="387" t="str">
        <f t="shared" si="138"/>
        <v/>
      </c>
      <c r="CM156" s="387" t="str">
        <f t="shared" si="139"/>
        <v/>
      </c>
      <c r="CN156" s="430" t="str">
        <f t="shared" si="117"/>
        <v/>
      </c>
      <c r="CO156" s="229" t="str">
        <f t="shared" si="140"/>
        <v/>
      </c>
      <c r="CP156" s="229" t="str">
        <f t="shared" si="118"/>
        <v/>
      </c>
      <c r="CQ156" s="230" t="str">
        <f t="shared" si="141"/>
        <v/>
      </c>
      <c r="CR156" s="229" t="str">
        <f t="shared" si="119"/>
        <v/>
      </c>
      <c r="CS156" s="230" t="str">
        <f t="shared" si="120"/>
        <v/>
      </c>
      <c r="CT156" s="428" t="str">
        <f t="shared" si="121"/>
        <v/>
      </c>
      <c r="CU156" s="115"/>
      <c r="CV156" s="115"/>
      <c r="CW156" s="115"/>
      <c r="CX156" s="115"/>
      <c r="CY156" s="115"/>
      <c r="CZ156" s="115"/>
      <c r="DA156" s="115"/>
      <c r="DB156" s="115"/>
      <c r="DC156" s="115"/>
      <c r="DD156" s="115"/>
      <c r="DE156" s="115"/>
      <c r="DF156" s="115"/>
      <c r="DG156" s="125"/>
    </row>
    <row r="157" spans="2:111" ht="17.100000000000001" customHeight="1">
      <c r="B157" s="434">
        <v>127</v>
      </c>
      <c r="C157" s="904"/>
      <c r="D157" s="905"/>
      <c r="E157" s="905"/>
      <c r="F157" s="906"/>
      <c r="G157" s="907"/>
      <c r="H157" s="908"/>
      <c r="I157" s="909"/>
      <c r="J157" s="910"/>
      <c r="K157" s="911"/>
      <c r="L157" s="912"/>
      <c r="M157" s="912"/>
      <c r="N157" s="913"/>
      <c r="O157" s="14" t="s">
        <v>3</v>
      </c>
      <c r="P157" s="144" t="s">
        <v>3</v>
      </c>
      <c r="Q157" s="144" t="s">
        <v>3</v>
      </c>
      <c r="R157" s="79" t="s">
        <v>3</v>
      </c>
      <c r="S157" s="914"/>
      <c r="T157" s="915"/>
      <c r="U157" s="916"/>
      <c r="V157" s="14" t="s">
        <v>3</v>
      </c>
      <c r="W157" s="144" t="s">
        <v>3</v>
      </c>
      <c r="X157" s="144" t="s">
        <v>3</v>
      </c>
      <c r="Y157" s="79" t="s">
        <v>3</v>
      </c>
      <c r="Z157" s="914"/>
      <c r="AA157" s="915"/>
      <c r="AB157" s="916"/>
      <c r="AC157" s="14" t="s">
        <v>3</v>
      </c>
      <c r="AD157" s="16" t="s">
        <v>3</v>
      </c>
      <c r="AE157" s="16" t="s">
        <v>3</v>
      </c>
      <c r="AF157" s="16" t="s">
        <v>3</v>
      </c>
      <c r="AG157" s="16" t="s">
        <v>3</v>
      </c>
      <c r="AH157" s="79" t="s">
        <v>3</v>
      </c>
      <c r="AI157" s="167"/>
      <c r="AJ157" s="79" t="s">
        <v>3</v>
      </c>
      <c r="AK157" s="169"/>
      <c r="AL157" s="14" t="s">
        <v>3</v>
      </c>
      <c r="AM157" s="79" t="s">
        <v>3</v>
      </c>
      <c r="AN157" s="917"/>
      <c r="AO157" s="918"/>
      <c r="AP157" s="918"/>
      <c r="AQ157" s="919"/>
      <c r="AR157" s="456" t="str">
        <f t="shared" si="122"/>
        <v/>
      </c>
      <c r="AS157" s="14" t="s">
        <v>3</v>
      </c>
      <c r="AT157" s="16" t="s">
        <v>3</v>
      </c>
      <c r="AU157" s="153" t="s">
        <v>3</v>
      </c>
      <c r="AV157" s="158" t="s">
        <v>3</v>
      </c>
      <c r="AW157" s="79" t="s">
        <v>3</v>
      </c>
      <c r="AX157" s="79" t="s">
        <v>3</v>
      </c>
      <c r="AY157" s="153" t="s">
        <v>3</v>
      </c>
      <c r="AZ157" s="231"/>
      <c r="BA157" s="437" t="str">
        <f>IF($F$12="","",IF($AZ157="","",HLOOKUP($F$12,別紙mast!$D$4:$K$7,3,FALSE)))</f>
        <v/>
      </c>
      <c r="BB157" s="232" t="str">
        <f t="shared" si="109"/>
        <v/>
      </c>
      <c r="BC157" s="232" t="str">
        <f>IF($F$12="","",IF($AZ157="","",HLOOKUP($F$12,別紙mast!$D$9:$K$11,3,FALSE)))</f>
        <v/>
      </c>
      <c r="BD157" s="171" t="str">
        <f t="shared" si="110"/>
        <v/>
      </c>
      <c r="BE157" s="239"/>
      <c r="BF157" s="902" t="str">
        <f>IF($F$12="","",IF($BE157="","",HLOOKUP($F$12,別紙mast!$D$4:$K$7,4,FALSE)))</f>
        <v/>
      </c>
      <c r="BG157" s="903"/>
      <c r="BH157" s="233" t="str">
        <f t="shared" si="111"/>
        <v/>
      </c>
      <c r="BI157" s="235"/>
      <c r="BJ157" s="236"/>
      <c r="BK157" s="236"/>
      <c r="BL157" s="237"/>
      <c r="BM157" s="238"/>
      <c r="BN157" s="453"/>
      <c r="BO157" s="442" t="str">
        <f t="shared" si="112"/>
        <v/>
      </c>
      <c r="BP157" s="433" t="str">
        <f t="shared" si="123"/>
        <v/>
      </c>
      <c r="BQ157" s="445" t="str">
        <f t="shared" si="113"/>
        <v/>
      </c>
      <c r="BR157" s="433" t="str">
        <f t="shared" si="124"/>
        <v/>
      </c>
      <c r="BS157" s="444" t="str">
        <f t="shared" si="125"/>
        <v/>
      </c>
      <c r="BT157" s="432" t="str">
        <f t="shared" si="114"/>
        <v/>
      </c>
      <c r="BU157" s="441" t="str">
        <f t="shared" si="115"/>
        <v/>
      </c>
      <c r="BV157" s="457" t="str">
        <f t="shared" si="116"/>
        <v/>
      </c>
      <c r="BW157" s="215"/>
      <c r="BX157" s="222" t="str">
        <f t="shared" si="126"/>
        <v/>
      </c>
      <c r="BY157" s="222" t="str">
        <f t="shared" si="127"/>
        <v/>
      </c>
      <c r="BZ157" s="222" t="str">
        <f t="shared" si="128"/>
        <v/>
      </c>
      <c r="CA157" s="222" t="str">
        <f t="shared" si="129"/>
        <v/>
      </c>
      <c r="CB157" s="222" t="s">
        <v>468</v>
      </c>
      <c r="CC157" s="115"/>
      <c r="CD157" s="193" t="str">
        <f t="shared" si="130"/>
        <v/>
      </c>
      <c r="CE157" s="192" t="str">
        <f t="shared" si="131"/>
        <v/>
      </c>
      <c r="CF157" s="192" t="str">
        <f t="shared" si="132"/>
        <v/>
      </c>
      <c r="CG157" s="448" t="str">
        <f t="shared" si="133"/>
        <v/>
      </c>
      <c r="CH157" s="192" t="str">
        <f t="shared" si="134"/>
        <v/>
      </c>
      <c r="CI157" s="448" t="str">
        <f t="shared" si="135"/>
        <v/>
      </c>
      <c r="CJ157" s="446" t="str">
        <f t="shared" si="136"/>
        <v/>
      </c>
      <c r="CK157" s="386" t="str">
        <f t="shared" si="137"/>
        <v/>
      </c>
      <c r="CL157" s="387" t="str">
        <f t="shared" si="138"/>
        <v/>
      </c>
      <c r="CM157" s="387" t="str">
        <f t="shared" si="139"/>
        <v/>
      </c>
      <c r="CN157" s="430" t="str">
        <f t="shared" si="117"/>
        <v/>
      </c>
      <c r="CO157" s="229" t="str">
        <f t="shared" si="140"/>
        <v/>
      </c>
      <c r="CP157" s="229" t="str">
        <f t="shared" si="118"/>
        <v/>
      </c>
      <c r="CQ157" s="230" t="str">
        <f t="shared" si="141"/>
        <v/>
      </c>
      <c r="CR157" s="229" t="str">
        <f t="shared" si="119"/>
        <v/>
      </c>
      <c r="CS157" s="230" t="str">
        <f t="shared" si="120"/>
        <v/>
      </c>
      <c r="CT157" s="428" t="str">
        <f t="shared" si="121"/>
        <v/>
      </c>
      <c r="CU157" s="115"/>
      <c r="CV157" s="115"/>
      <c r="CW157" s="115"/>
      <c r="CX157" s="115"/>
      <c r="CY157" s="115"/>
      <c r="CZ157" s="115"/>
      <c r="DA157" s="115"/>
      <c r="DB157" s="115"/>
      <c r="DC157" s="115"/>
      <c r="DD157" s="115"/>
      <c r="DE157" s="115"/>
      <c r="DF157" s="115"/>
      <c r="DG157" s="125"/>
    </row>
    <row r="158" spans="2:111" ht="17.100000000000001" customHeight="1">
      <c r="B158" s="434">
        <v>128</v>
      </c>
      <c r="C158" s="904"/>
      <c r="D158" s="905"/>
      <c r="E158" s="905"/>
      <c r="F158" s="906"/>
      <c r="G158" s="907"/>
      <c r="H158" s="908"/>
      <c r="I158" s="909"/>
      <c r="J158" s="910"/>
      <c r="K158" s="911"/>
      <c r="L158" s="912"/>
      <c r="M158" s="912"/>
      <c r="N158" s="913"/>
      <c r="O158" s="14" t="s">
        <v>3</v>
      </c>
      <c r="P158" s="144" t="s">
        <v>3</v>
      </c>
      <c r="Q158" s="144" t="s">
        <v>3</v>
      </c>
      <c r="R158" s="79" t="s">
        <v>3</v>
      </c>
      <c r="S158" s="914"/>
      <c r="T158" s="915"/>
      <c r="U158" s="916"/>
      <c r="V158" s="14" t="s">
        <v>3</v>
      </c>
      <c r="W158" s="144" t="s">
        <v>3</v>
      </c>
      <c r="X158" s="144" t="s">
        <v>3</v>
      </c>
      <c r="Y158" s="79" t="s">
        <v>3</v>
      </c>
      <c r="Z158" s="914"/>
      <c r="AA158" s="915"/>
      <c r="AB158" s="916"/>
      <c r="AC158" s="14" t="s">
        <v>3</v>
      </c>
      <c r="AD158" s="16" t="s">
        <v>3</v>
      </c>
      <c r="AE158" s="16" t="s">
        <v>3</v>
      </c>
      <c r="AF158" s="16" t="s">
        <v>3</v>
      </c>
      <c r="AG158" s="16" t="s">
        <v>3</v>
      </c>
      <c r="AH158" s="79" t="s">
        <v>3</v>
      </c>
      <c r="AI158" s="167"/>
      <c r="AJ158" s="79" t="s">
        <v>3</v>
      </c>
      <c r="AK158" s="169"/>
      <c r="AL158" s="14" t="s">
        <v>3</v>
      </c>
      <c r="AM158" s="79" t="s">
        <v>3</v>
      </c>
      <c r="AN158" s="917"/>
      <c r="AO158" s="918"/>
      <c r="AP158" s="918"/>
      <c r="AQ158" s="919"/>
      <c r="AR158" s="456" t="str">
        <f t="shared" si="122"/>
        <v/>
      </c>
      <c r="AS158" s="14" t="s">
        <v>3</v>
      </c>
      <c r="AT158" s="16" t="s">
        <v>3</v>
      </c>
      <c r="AU158" s="153" t="s">
        <v>3</v>
      </c>
      <c r="AV158" s="158" t="s">
        <v>3</v>
      </c>
      <c r="AW158" s="79" t="s">
        <v>3</v>
      </c>
      <c r="AX158" s="79" t="s">
        <v>3</v>
      </c>
      <c r="AY158" s="153" t="s">
        <v>3</v>
      </c>
      <c r="AZ158" s="231"/>
      <c r="BA158" s="437" t="str">
        <f>IF($F$12="","",IF($AZ158="","",HLOOKUP($F$12,別紙mast!$D$4:$K$7,3,FALSE)))</f>
        <v/>
      </c>
      <c r="BB158" s="232" t="str">
        <f t="shared" si="109"/>
        <v/>
      </c>
      <c r="BC158" s="232" t="str">
        <f>IF($F$12="","",IF($AZ158="","",HLOOKUP($F$12,別紙mast!$D$9:$K$11,3,FALSE)))</f>
        <v/>
      </c>
      <c r="BD158" s="171" t="str">
        <f t="shared" si="110"/>
        <v/>
      </c>
      <c r="BE158" s="239"/>
      <c r="BF158" s="902" t="str">
        <f>IF($F$12="","",IF($BE158="","",HLOOKUP($F$12,別紙mast!$D$4:$K$7,4,FALSE)))</f>
        <v/>
      </c>
      <c r="BG158" s="903"/>
      <c r="BH158" s="233" t="str">
        <f t="shared" si="111"/>
        <v/>
      </c>
      <c r="BI158" s="235"/>
      <c r="BJ158" s="236"/>
      <c r="BK158" s="236"/>
      <c r="BL158" s="237"/>
      <c r="BM158" s="238"/>
      <c r="BN158" s="453"/>
      <c r="BO158" s="442" t="str">
        <f t="shared" si="112"/>
        <v/>
      </c>
      <c r="BP158" s="433" t="str">
        <f t="shared" si="123"/>
        <v/>
      </c>
      <c r="BQ158" s="445" t="str">
        <f t="shared" si="113"/>
        <v/>
      </c>
      <c r="BR158" s="433" t="str">
        <f t="shared" si="124"/>
        <v/>
      </c>
      <c r="BS158" s="444" t="str">
        <f t="shared" si="125"/>
        <v/>
      </c>
      <c r="BT158" s="432" t="str">
        <f t="shared" si="114"/>
        <v/>
      </c>
      <c r="BU158" s="441" t="str">
        <f t="shared" si="115"/>
        <v/>
      </c>
      <c r="BV158" s="457" t="str">
        <f t="shared" si="116"/>
        <v/>
      </c>
      <c r="BW158" s="215"/>
      <c r="BX158" s="222" t="str">
        <f t="shared" si="126"/>
        <v/>
      </c>
      <c r="BY158" s="222" t="str">
        <f t="shared" si="127"/>
        <v/>
      </c>
      <c r="BZ158" s="222" t="str">
        <f t="shared" si="128"/>
        <v/>
      </c>
      <c r="CA158" s="222" t="str">
        <f t="shared" si="129"/>
        <v/>
      </c>
      <c r="CB158" s="222" t="s">
        <v>468</v>
      </c>
      <c r="CC158" s="115"/>
      <c r="CD158" s="193" t="str">
        <f t="shared" si="130"/>
        <v/>
      </c>
      <c r="CE158" s="192" t="str">
        <f t="shared" si="131"/>
        <v/>
      </c>
      <c r="CF158" s="192" t="str">
        <f t="shared" si="132"/>
        <v/>
      </c>
      <c r="CG158" s="448" t="str">
        <f t="shared" si="133"/>
        <v/>
      </c>
      <c r="CH158" s="192" t="str">
        <f t="shared" si="134"/>
        <v/>
      </c>
      <c r="CI158" s="448" t="str">
        <f t="shared" si="135"/>
        <v/>
      </c>
      <c r="CJ158" s="446" t="str">
        <f t="shared" si="136"/>
        <v/>
      </c>
      <c r="CK158" s="386" t="str">
        <f t="shared" si="137"/>
        <v/>
      </c>
      <c r="CL158" s="387" t="str">
        <f t="shared" si="138"/>
        <v/>
      </c>
      <c r="CM158" s="387" t="str">
        <f t="shared" si="139"/>
        <v/>
      </c>
      <c r="CN158" s="430" t="str">
        <f t="shared" si="117"/>
        <v/>
      </c>
      <c r="CO158" s="229" t="str">
        <f t="shared" si="140"/>
        <v/>
      </c>
      <c r="CP158" s="229" t="str">
        <f t="shared" si="118"/>
        <v/>
      </c>
      <c r="CQ158" s="230" t="str">
        <f t="shared" si="141"/>
        <v/>
      </c>
      <c r="CR158" s="229" t="str">
        <f t="shared" si="119"/>
        <v/>
      </c>
      <c r="CS158" s="230" t="str">
        <f t="shared" si="120"/>
        <v/>
      </c>
      <c r="CT158" s="428" t="str">
        <f t="shared" si="121"/>
        <v/>
      </c>
      <c r="CU158" s="115"/>
      <c r="CV158" s="115"/>
      <c r="CW158" s="115"/>
      <c r="CX158" s="115"/>
      <c r="CY158" s="115"/>
      <c r="CZ158" s="115"/>
      <c r="DA158" s="115"/>
      <c r="DB158" s="115"/>
      <c r="DC158" s="115"/>
      <c r="DD158" s="115"/>
      <c r="DE158" s="115"/>
      <c r="DF158" s="115"/>
      <c r="DG158" s="125"/>
    </row>
    <row r="159" spans="2:111" ht="17.100000000000001" customHeight="1">
      <c r="B159" s="434">
        <v>129</v>
      </c>
      <c r="C159" s="904"/>
      <c r="D159" s="905"/>
      <c r="E159" s="905"/>
      <c r="F159" s="906"/>
      <c r="G159" s="907"/>
      <c r="H159" s="908"/>
      <c r="I159" s="909"/>
      <c r="J159" s="910"/>
      <c r="K159" s="911"/>
      <c r="L159" s="912"/>
      <c r="M159" s="912"/>
      <c r="N159" s="913"/>
      <c r="O159" s="14" t="s">
        <v>3</v>
      </c>
      <c r="P159" s="144" t="s">
        <v>3</v>
      </c>
      <c r="Q159" s="144" t="s">
        <v>3</v>
      </c>
      <c r="R159" s="79" t="s">
        <v>3</v>
      </c>
      <c r="S159" s="914"/>
      <c r="T159" s="915"/>
      <c r="U159" s="916"/>
      <c r="V159" s="14" t="s">
        <v>3</v>
      </c>
      <c r="W159" s="144" t="s">
        <v>3</v>
      </c>
      <c r="X159" s="144" t="s">
        <v>3</v>
      </c>
      <c r="Y159" s="79" t="s">
        <v>3</v>
      </c>
      <c r="Z159" s="914"/>
      <c r="AA159" s="915"/>
      <c r="AB159" s="916"/>
      <c r="AC159" s="14" t="s">
        <v>3</v>
      </c>
      <c r="AD159" s="16" t="s">
        <v>3</v>
      </c>
      <c r="AE159" s="16" t="s">
        <v>3</v>
      </c>
      <c r="AF159" s="16" t="s">
        <v>3</v>
      </c>
      <c r="AG159" s="16" t="s">
        <v>3</v>
      </c>
      <c r="AH159" s="79" t="s">
        <v>3</v>
      </c>
      <c r="AI159" s="167"/>
      <c r="AJ159" s="79" t="s">
        <v>3</v>
      </c>
      <c r="AK159" s="169"/>
      <c r="AL159" s="14" t="s">
        <v>3</v>
      </c>
      <c r="AM159" s="79" t="s">
        <v>3</v>
      </c>
      <c r="AN159" s="917"/>
      <c r="AO159" s="918"/>
      <c r="AP159" s="918"/>
      <c r="AQ159" s="919"/>
      <c r="AR159" s="456" t="str">
        <f t="shared" si="122"/>
        <v/>
      </c>
      <c r="AS159" s="14" t="s">
        <v>3</v>
      </c>
      <c r="AT159" s="16" t="s">
        <v>3</v>
      </c>
      <c r="AU159" s="153" t="s">
        <v>3</v>
      </c>
      <c r="AV159" s="158" t="s">
        <v>3</v>
      </c>
      <c r="AW159" s="79" t="s">
        <v>3</v>
      </c>
      <c r="AX159" s="79" t="s">
        <v>3</v>
      </c>
      <c r="AY159" s="153" t="s">
        <v>3</v>
      </c>
      <c r="AZ159" s="231"/>
      <c r="BA159" s="437" t="str">
        <f>IF($F$12="","",IF($AZ159="","",HLOOKUP($F$12,別紙mast!$D$4:$K$7,3,FALSE)))</f>
        <v/>
      </c>
      <c r="BB159" s="232" t="str">
        <f t="shared" si="109"/>
        <v/>
      </c>
      <c r="BC159" s="232" t="str">
        <f>IF($F$12="","",IF($AZ159="","",HLOOKUP($F$12,別紙mast!$D$9:$K$11,3,FALSE)))</f>
        <v/>
      </c>
      <c r="BD159" s="171" t="str">
        <f t="shared" si="110"/>
        <v/>
      </c>
      <c r="BE159" s="239"/>
      <c r="BF159" s="902" t="str">
        <f>IF($F$12="","",IF($BE159="","",HLOOKUP($F$12,別紙mast!$D$4:$K$7,4,FALSE)))</f>
        <v/>
      </c>
      <c r="BG159" s="903"/>
      <c r="BH159" s="233" t="str">
        <f t="shared" si="111"/>
        <v/>
      </c>
      <c r="BI159" s="235"/>
      <c r="BJ159" s="236"/>
      <c r="BK159" s="236"/>
      <c r="BL159" s="237"/>
      <c r="BM159" s="238"/>
      <c r="BN159" s="453"/>
      <c r="BO159" s="442" t="str">
        <f t="shared" si="112"/>
        <v/>
      </c>
      <c r="BP159" s="433" t="str">
        <f t="shared" ref="BP159:BP190" si="142">IF($BI159="","",ROUNDUP(($CQ159/$CR159),2))</f>
        <v/>
      </c>
      <c r="BQ159" s="445" t="str">
        <f t="shared" si="113"/>
        <v/>
      </c>
      <c r="BR159" s="433" t="str">
        <f t="shared" ref="BR159:BR190" si="143">IF($BI159="","",IF(OR($N$5="■",$AC$28="■",$AC159="■"),"ー",(ROUNDUP($CP159/$CR159,2))))</f>
        <v/>
      </c>
      <c r="BS159" s="444" t="str">
        <f t="shared" ref="BS159:BS190" si="144">IF($CO159="","",TRUNC(($CO159/$CR159)*100))</f>
        <v/>
      </c>
      <c r="BT159" s="432" t="str">
        <f t="shared" si="114"/>
        <v/>
      </c>
      <c r="BU159" s="441" t="str">
        <f t="shared" si="115"/>
        <v/>
      </c>
      <c r="BV159" s="457" t="str">
        <f t="shared" si="116"/>
        <v/>
      </c>
      <c r="BW159" s="215"/>
      <c r="BX159" s="222" t="str">
        <f t="shared" ref="BX159:BX190" si="145">IF(OR(BO159="",BS159=""),"",IF(AND($BO159&gt;=20,$BS159&gt;=100,$BB159="○",$BD159="○"),"○","×"))</f>
        <v/>
      </c>
      <c r="BY159" s="222" t="str">
        <f t="shared" ref="BY159:BY190" si="146">IF(OR(BO159="",BS159=""),"",IF(AND($BO159&gt;=20,$BS159&gt;=100,$BB159="適"),"×",IF(AND($BO159&gt;=20,$BS159&gt;=75,$BS159&lt;100,$BB159="○",$BD159="○"),"○","×")))</f>
        <v/>
      </c>
      <c r="BZ159" s="222" t="str">
        <f t="shared" ref="BZ159:BZ190" si="147">IF(OR(BO159="",BS159=""),"",IF(AND($BO159&gt;=20,$BB159="○",$BD159="○"),"○","×"))</f>
        <v/>
      </c>
      <c r="CA159" s="222" t="str">
        <f t="shared" ref="CA159:CA190" si="148">IF(OR(BO159="",BS159=""),"",IF(AND($BO159&gt;=20,$BS159&gt;=50,$BS159&lt;75,$BB159="○",$BD159="○"),"○","×"))</f>
        <v/>
      </c>
      <c r="CB159" s="222" t="s">
        <v>468</v>
      </c>
      <c r="CC159" s="115"/>
      <c r="CD159" s="193" t="str">
        <f t="shared" ref="CD159:CD190" si="149">IF($BI159="","",SUM($BI159*$I159))</f>
        <v/>
      </c>
      <c r="CE159" s="192" t="str">
        <f t="shared" ref="CE159:CE190" si="150">IF($BJ159="","",SUM($BJ159*$I159))</f>
        <v/>
      </c>
      <c r="CF159" s="192" t="str">
        <f t="shared" ref="CF159:CF190" si="151">IF($BI159="","",IF($N$5="■",SUM($BJ159*$I159),SUM($BK159*$I159)))</f>
        <v/>
      </c>
      <c r="CG159" s="448" t="str">
        <f t="shared" ref="CG159:CG190" si="152">IF($BL159="","",SUM($BL159*$I159))</f>
        <v/>
      </c>
      <c r="CH159" s="192" t="str">
        <f t="shared" ref="CH159:CH190" si="153">IF($BI159="","",IF($N$5="■",0,SUM($BM159*$I159)))</f>
        <v/>
      </c>
      <c r="CI159" s="448" t="str">
        <f t="shared" ref="CI159:CI190" si="154">IF($BI159="","",IF($N$5="■",0,SUM($BN159*$I159)))</f>
        <v/>
      </c>
      <c r="CJ159" s="446" t="str">
        <f t="shared" ref="CJ159:CJ190" si="155">IF($BJ159="","",(ROUNDUP(($BJ159/1000),1)*$I159))</f>
        <v/>
      </c>
      <c r="CK159" s="386" t="str">
        <f t="shared" ref="CK159:CK190" si="156">IF($BL159="","",(ROUNDUP(($BL159/1000),1)*$I159))</f>
        <v/>
      </c>
      <c r="CL159" s="387" t="str">
        <f t="shared" ref="CL159:CL190" si="157">IF($BI159="","",IF($N$5="■",(ROUNDUP(($BJ159/1000),1)*$I159),(ROUNDUP(($BK159/1000),1))*$I159))</f>
        <v/>
      </c>
      <c r="CM159" s="387" t="str">
        <f t="shared" ref="CM159:CM190" si="158">IF($BI159="","",ROUNDUP(((((($BL159-$BI159)*0.8)+$BI159)/1000)),1)*$I159)</f>
        <v/>
      </c>
      <c r="CN159" s="430" t="str">
        <f t="shared" si="117"/>
        <v/>
      </c>
      <c r="CO159" s="229" t="str">
        <f t="shared" ref="CO159:CO190" si="159">IF($CR159="","",IF($N$5="■",SUM($CR159-$CT159),SUM($CR159-$CS159)))</f>
        <v/>
      </c>
      <c r="CP159" s="229" t="str">
        <f t="shared" si="118"/>
        <v/>
      </c>
      <c r="CQ159" s="230" t="str">
        <f t="shared" ref="CQ159:CQ190" si="160">IF($BI159="","",IF($N$5="■",(ROUNDUP(($BJ159-$BI159)/1000,1)),ROUNDUP(($BK159-$BI159)/1000,1))&amp;"")</f>
        <v/>
      </c>
      <c r="CR159" s="229" t="str">
        <f t="shared" si="119"/>
        <v/>
      </c>
      <c r="CS159" s="230" t="str">
        <f t="shared" si="120"/>
        <v/>
      </c>
      <c r="CT159" s="428" t="str">
        <f t="shared" si="121"/>
        <v/>
      </c>
      <c r="CU159" s="115"/>
      <c r="CV159" s="115"/>
      <c r="CW159" s="115"/>
      <c r="CX159" s="115"/>
      <c r="CY159" s="115"/>
      <c r="CZ159" s="115"/>
      <c r="DA159" s="115"/>
      <c r="DB159" s="115"/>
      <c r="DC159" s="115"/>
      <c r="DD159" s="115"/>
      <c r="DE159" s="115"/>
      <c r="DF159" s="115"/>
      <c r="DG159" s="125"/>
    </row>
    <row r="160" spans="2:111" ht="17.100000000000001" customHeight="1">
      <c r="B160" s="434">
        <v>130</v>
      </c>
      <c r="C160" s="904"/>
      <c r="D160" s="905"/>
      <c r="E160" s="905"/>
      <c r="F160" s="906"/>
      <c r="G160" s="907"/>
      <c r="H160" s="908"/>
      <c r="I160" s="909"/>
      <c r="J160" s="910"/>
      <c r="K160" s="911"/>
      <c r="L160" s="912"/>
      <c r="M160" s="912"/>
      <c r="N160" s="913"/>
      <c r="O160" s="14" t="s">
        <v>3</v>
      </c>
      <c r="P160" s="144" t="s">
        <v>3</v>
      </c>
      <c r="Q160" s="144" t="s">
        <v>3</v>
      </c>
      <c r="R160" s="79" t="s">
        <v>3</v>
      </c>
      <c r="S160" s="914"/>
      <c r="T160" s="915"/>
      <c r="U160" s="916"/>
      <c r="V160" s="14" t="s">
        <v>3</v>
      </c>
      <c r="W160" s="144" t="s">
        <v>3</v>
      </c>
      <c r="X160" s="144" t="s">
        <v>3</v>
      </c>
      <c r="Y160" s="79" t="s">
        <v>3</v>
      </c>
      <c r="Z160" s="914"/>
      <c r="AA160" s="915"/>
      <c r="AB160" s="916"/>
      <c r="AC160" s="14" t="s">
        <v>3</v>
      </c>
      <c r="AD160" s="16" t="s">
        <v>3</v>
      </c>
      <c r="AE160" s="16" t="s">
        <v>3</v>
      </c>
      <c r="AF160" s="16" t="s">
        <v>3</v>
      </c>
      <c r="AG160" s="16" t="s">
        <v>3</v>
      </c>
      <c r="AH160" s="79" t="s">
        <v>3</v>
      </c>
      <c r="AI160" s="167"/>
      <c r="AJ160" s="79" t="s">
        <v>3</v>
      </c>
      <c r="AK160" s="169"/>
      <c r="AL160" s="14" t="s">
        <v>3</v>
      </c>
      <c r="AM160" s="79" t="s">
        <v>3</v>
      </c>
      <c r="AN160" s="917"/>
      <c r="AO160" s="918"/>
      <c r="AP160" s="918"/>
      <c r="AQ160" s="919"/>
      <c r="AR160" s="456" t="str">
        <f t="shared" si="122"/>
        <v/>
      </c>
      <c r="AS160" s="14" t="s">
        <v>3</v>
      </c>
      <c r="AT160" s="16" t="s">
        <v>3</v>
      </c>
      <c r="AU160" s="153" t="s">
        <v>3</v>
      </c>
      <c r="AV160" s="158" t="s">
        <v>3</v>
      </c>
      <c r="AW160" s="79" t="s">
        <v>3</v>
      </c>
      <c r="AX160" s="79" t="s">
        <v>3</v>
      </c>
      <c r="AY160" s="153" t="s">
        <v>3</v>
      </c>
      <c r="AZ160" s="231"/>
      <c r="BA160" s="437" t="str">
        <f>IF($F$12="","",IF($AZ160="","",HLOOKUP($F$12,別紙mast!$D$4:$K$7,3,FALSE)))</f>
        <v/>
      </c>
      <c r="BB160" s="232" t="str">
        <f t="shared" ref="BB160:BB223" si="161">IF(OR(AND($C160&lt;&gt;"",$P$28="■"),AND($C160&lt;&gt;"",$Q$28="■")),"○",IF(AND($AZ160=""),"",IF($AZ160&lt;=$BA160,"○","×")))</f>
        <v/>
      </c>
      <c r="BC160" s="232" t="str">
        <f>IF($F$12="","",IF($AZ160="","",HLOOKUP($F$12,別紙mast!$D$9:$K$11,3,FALSE)))</f>
        <v/>
      </c>
      <c r="BD160" s="171" t="str">
        <f t="shared" ref="BD160:BD223" si="162">IF(AND($C160&lt;&gt;"",$Q$28="■"),"○",IF(AND($BC160=""),"",IF($AZ160&lt;=$BC160,"○","×")))</f>
        <v/>
      </c>
      <c r="BE160" s="239"/>
      <c r="BF160" s="902" t="str">
        <f>IF($F$12="","",IF($BE160="","",HLOOKUP($F$12,別紙mast!$D$4:$K$7,4,FALSE)))</f>
        <v/>
      </c>
      <c r="BG160" s="903"/>
      <c r="BH160" s="233" t="str">
        <f t="shared" ref="BH160:BH223" si="163">IF(OR(AND($C160&lt;&gt;"",$P$28="■"),AND($C160&lt;&gt;"",$Q$28="■")),"○",IF(AND(BF160=""),"",IF(BE160&lt;=BF160,"○","×")))</f>
        <v/>
      </c>
      <c r="BI160" s="235"/>
      <c r="BJ160" s="236"/>
      <c r="BK160" s="236"/>
      <c r="BL160" s="237"/>
      <c r="BM160" s="238"/>
      <c r="BN160" s="453"/>
      <c r="BO160" s="442" t="str">
        <f t="shared" ref="BO160:BO223" si="164">IF($CN160="","",TRUNC(($CN160/$CR160)*100))</f>
        <v/>
      </c>
      <c r="BP160" s="433" t="str">
        <f t="shared" si="142"/>
        <v/>
      </c>
      <c r="BQ160" s="445" t="str">
        <f t="shared" ref="BQ160:BQ223" si="165">IF($BI160="","",IF(OR($N$5="■",$AC$28="■",$AC160="■"),"ー",SUM(1-$BR160)))</f>
        <v/>
      </c>
      <c r="BR160" s="433" t="str">
        <f t="shared" si="143"/>
        <v/>
      </c>
      <c r="BS160" s="444" t="str">
        <f t="shared" si="144"/>
        <v/>
      </c>
      <c r="BT160" s="432" t="str">
        <f t="shared" ref="BT160:BT223" si="166">IF($BI160="","",IF(OR($N$5="■",$AC$28="■",$AC160="■"),"ー",SUM((100-$BS160)/100)))</f>
        <v/>
      </c>
      <c r="BU160" s="441" t="str">
        <f t="shared" ref="BU160:BU223" si="167">IF($C160="","",$C160)</f>
        <v/>
      </c>
      <c r="BV160" s="457" t="str">
        <f t="shared" ref="BV160:BV223" si="168">IF($F160="","",$F160)</f>
        <v/>
      </c>
      <c r="BW160" s="215"/>
      <c r="BX160" s="222" t="str">
        <f t="shared" si="145"/>
        <v/>
      </c>
      <c r="BY160" s="222" t="str">
        <f t="shared" si="146"/>
        <v/>
      </c>
      <c r="BZ160" s="222" t="str">
        <f t="shared" si="147"/>
        <v/>
      </c>
      <c r="CA160" s="222" t="str">
        <f t="shared" si="148"/>
        <v/>
      </c>
      <c r="CB160" s="222" t="s">
        <v>468</v>
      </c>
      <c r="CC160" s="115"/>
      <c r="CD160" s="193" t="str">
        <f t="shared" si="149"/>
        <v/>
      </c>
      <c r="CE160" s="192" t="str">
        <f t="shared" si="150"/>
        <v/>
      </c>
      <c r="CF160" s="192" t="str">
        <f t="shared" si="151"/>
        <v/>
      </c>
      <c r="CG160" s="448" t="str">
        <f t="shared" si="152"/>
        <v/>
      </c>
      <c r="CH160" s="192" t="str">
        <f t="shared" si="153"/>
        <v/>
      </c>
      <c r="CI160" s="448" t="str">
        <f t="shared" si="154"/>
        <v/>
      </c>
      <c r="CJ160" s="446" t="str">
        <f t="shared" si="155"/>
        <v/>
      </c>
      <c r="CK160" s="386" t="str">
        <f t="shared" si="156"/>
        <v/>
      </c>
      <c r="CL160" s="387" t="str">
        <f t="shared" si="157"/>
        <v/>
      </c>
      <c r="CM160" s="387" t="str">
        <f t="shared" si="158"/>
        <v/>
      </c>
      <c r="CN160" s="430" t="str">
        <f t="shared" ref="CN160:CN223" si="169">IF($CQ160="","",($CR160-$CQ160))</f>
        <v/>
      </c>
      <c r="CO160" s="229" t="str">
        <f t="shared" si="159"/>
        <v/>
      </c>
      <c r="CP160" s="229" t="str">
        <f t="shared" ref="CP160:CP223" si="170">IF($BI160="","",ROUNDUP((($BJ160-$BI160)/1000),1))</f>
        <v/>
      </c>
      <c r="CQ160" s="230" t="str">
        <f t="shared" si="160"/>
        <v/>
      </c>
      <c r="CR160" s="229" t="str">
        <f t="shared" ref="CR160:CR223" si="171">IF($BL160="","",(ROUNDUP(($BL160-$BI160)/1000,1)))</f>
        <v/>
      </c>
      <c r="CS160" s="230" t="str">
        <f t="shared" ref="CS160:CS223" si="172">IF($BI160="","",IF(($BK160-$BI160-$BM160)*0.001&gt;=0,ROUNDUP(($BK160-$BI160-$BM160)*0.001,1),ROUNDDOWN(($BK160-$BI160-$BM160)*0.001,1)))&amp;""</f>
        <v/>
      </c>
      <c r="CT160" s="428" t="str">
        <f t="shared" ref="CT160:CT223" si="173">IF($BI160="","",IF(($BJ160-$BI160-$BM160)*0.001&gt;=0,ROUNDUP(($BJ160-$BI160-$BM160)*0.001,1),ROUNDDOWN(($BJ160-$BI160-$BM160)*0.001,1)))&amp;""</f>
        <v/>
      </c>
      <c r="CU160" s="115"/>
      <c r="CV160" s="115"/>
      <c r="CW160" s="115"/>
      <c r="CX160" s="115"/>
      <c r="CY160" s="115"/>
      <c r="CZ160" s="115"/>
      <c r="DA160" s="115"/>
      <c r="DB160" s="115"/>
      <c r="DC160" s="115"/>
      <c r="DD160" s="115"/>
      <c r="DE160" s="115"/>
      <c r="DF160" s="115"/>
      <c r="DG160" s="125"/>
    </row>
    <row r="161" spans="2:111" ht="17.100000000000001" customHeight="1">
      <c r="B161" s="434">
        <v>131</v>
      </c>
      <c r="C161" s="904"/>
      <c r="D161" s="905"/>
      <c r="E161" s="905"/>
      <c r="F161" s="906"/>
      <c r="G161" s="907"/>
      <c r="H161" s="908"/>
      <c r="I161" s="909"/>
      <c r="J161" s="910"/>
      <c r="K161" s="911"/>
      <c r="L161" s="912"/>
      <c r="M161" s="912"/>
      <c r="N161" s="913"/>
      <c r="O161" s="14" t="s">
        <v>3</v>
      </c>
      <c r="P161" s="144" t="s">
        <v>3</v>
      </c>
      <c r="Q161" s="144" t="s">
        <v>3</v>
      </c>
      <c r="R161" s="79" t="s">
        <v>3</v>
      </c>
      <c r="S161" s="914"/>
      <c r="T161" s="915"/>
      <c r="U161" s="916"/>
      <c r="V161" s="14" t="s">
        <v>3</v>
      </c>
      <c r="W161" s="144" t="s">
        <v>3</v>
      </c>
      <c r="X161" s="144" t="s">
        <v>3</v>
      </c>
      <c r="Y161" s="79" t="s">
        <v>3</v>
      </c>
      <c r="Z161" s="914"/>
      <c r="AA161" s="915"/>
      <c r="AB161" s="916"/>
      <c r="AC161" s="14" t="s">
        <v>3</v>
      </c>
      <c r="AD161" s="16" t="s">
        <v>3</v>
      </c>
      <c r="AE161" s="16" t="s">
        <v>3</v>
      </c>
      <c r="AF161" s="16" t="s">
        <v>3</v>
      </c>
      <c r="AG161" s="16" t="s">
        <v>3</v>
      </c>
      <c r="AH161" s="79" t="s">
        <v>3</v>
      </c>
      <c r="AI161" s="167"/>
      <c r="AJ161" s="79" t="s">
        <v>3</v>
      </c>
      <c r="AK161" s="169"/>
      <c r="AL161" s="14" t="s">
        <v>3</v>
      </c>
      <c r="AM161" s="79" t="s">
        <v>3</v>
      </c>
      <c r="AN161" s="917"/>
      <c r="AO161" s="918"/>
      <c r="AP161" s="918"/>
      <c r="AQ161" s="919"/>
      <c r="AR161" s="456" t="str">
        <f t="shared" ref="AR161:AR224" si="174">IF(AND($AO$28="■",$AN$31&lt;&gt;""),HLOOKUP($AN$31,$BX$30:$CB$230,ROW()-29,1),IF($AN161&lt;&gt;"",HLOOKUP($AN161,$BX$30:$CB$230,ROW()-29,1),""))</f>
        <v/>
      </c>
      <c r="AS161" s="14" t="s">
        <v>3</v>
      </c>
      <c r="AT161" s="16" t="s">
        <v>3</v>
      </c>
      <c r="AU161" s="153" t="s">
        <v>3</v>
      </c>
      <c r="AV161" s="158" t="s">
        <v>3</v>
      </c>
      <c r="AW161" s="79" t="s">
        <v>3</v>
      </c>
      <c r="AX161" s="79" t="s">
        <v>3</v>
      </c>
      <c r="AY161" s="153" t="s">
        <v>3</v>
      </c>
      <c r="AZ161" s="231"/>
      <c r="BA161" s="437" t="str">
        <f>IF($F$12="","",IF($AZ161="","",HLOOKUP($F$12,別紙mast!$D$4:$K$7,3,FALSE)))</f>
        <v/>
      </c>
      <c r="BB161" s="232" t="str">
        <f t="shared" si="161"/>
        <v/>
      </c>
      <c r="BC161" s="232" t="str">
        <f>IF($F$12="","",IF($AZ161="","",HLOOKUP($F$12,別紙mast!$D$9:$K$11,3,FALSE)))</f>
        <v/>
      </c>
      <c r="BD161" s="171" t="str">
        <f t="shared" si="162"/>
        <v/>
      </c>
      <c r="BE161" s="239"/>
      <c r="BF161" s="902" t="str">
        <f>IF($F$12="","",IF($BE161="","",HLOOKUP($F$12,別紙mast!$D$4:$K$7,4,FALSE)))</f>
        <v/>
      </c>
      <c r="BG161" s="903"/>
      <c r="BH161" s="233" t="str">
        <f t="shared" si="163"/>
        <v/>
      </c>
      <c r="BI161" s="235"/>
      <c r="BJ161" s="236"/>
      <c r="BK161" s="236"/>
      <c r="BL161" s="237"/>
      <c r="BM161" s="238"/>
      <c r="BN161" s="453"/>
      <c r="BO161" s="442" t="str">
        <f t="shared" si="164"/>
        <v/>
      </c>
      <c r="BP161" s="433" t="str">
        <f t="shared" si="142"/>
        <v/>
      </c>
      <c r="BQ161" s="445" t="str">
        <f t="shared" si="165"/>
        <v/>
      </c>
      <c r="BR161" s="433" t="str">
        <f t="shared" si="143"/>
        <v/>
      </c>
      <c r="BS161" s="444" t="str">
        <f t="shared" si="144"/>
        <v/>
      </c>
      <c r="BT161" s="432" t="str">
        <f t="shared" si="166"/>
        <v/>
      </c>
      <c r="BU161" s="441" t="str">
        <f t="shared" si="167"/>
        <v/>
      </c>
      <c r="BV161" s="457" t="str">
        <f t="shared" si="168"/>
        <v/>
      </c>
      <c r="BW161" s="215"/>
      <c r="BX161" s="222" t="str">
        <f t="shared" si="145"/>
        <v/>
      </c>
      <c r="BY161" s="222" t="str">
        <f t="shared" si="146"/>
        <v/>
      </c>
      <c r="BZ161" s="222" t="str">
        <f t="shared" si="147"/>
        <v/>
      </c>
      <c r="CA161" s="222" t="str">
        <f t="shared" si="148"/>
        <v/>
      </c>
      <c r="CB161" s="222" t="s">
        <v>468</v>
      </c>
      <c r="CC161" s="115"/>
      <c r="CD161" s="193" t="str">
        <f t="shared" si="149"/>
        <v/>
      </c>
      <c r="CE161" s="192" t="str">
        <f t="shared" si="150"/>
        <v/>
      </c>
      <c r="CF161" s="192" t="str">
        <f t="shared" si="151"/>
        <v/>
      </c>
      <c r="CG161" s="448" t="str">
        <f t="shared" si="152"/>
        <v/>
      </c>
      <c r="CH161" s="192" t="str">
        <f t="shared" si="153"/>
        <v/>
      </c>
      <c r="CI161" s="448" t="str">
        <f t="shared" si="154"/>
        <v/>
      </c>
      <c r="CJ161" s="446" t="str">
        <f t="shared" si="155"/>
        <v/>
      </c>
      <c r="CK161" s="386" t="str">
        <f t="shared" si="156"/>
        <v/>
      </c>
      <c r="CL161" s="387" t="str">
        <f t="shared" si="157"/>
        <v/>
      </c>
      <c r="CM161" s="387" t="str">
        <f t="shared" si="158"/>
        <v/>
      </c>
      <c r="CN161" s="430" t="str">
        <f t="shared" si="169"/>
        <v/>
      </c>
      <c r="CO161" s="229" t="str">
        <f t="shared" si="159"/>
        <v/>
      </c>
      <c r="CP161" s="229" t="str">
        <f t="shared" si="170"/>
        <v/>
      </c>
      <c r="CQ161" s="230" t="str">
        <f t="shared" si="160"/>
        <v/>
      </c>
      <c r="CR161" s="229" t="str">
        <f t="shared" si="171"/>
        <v/>
      </c>
      <c r="CS161" s="230" t="str">
        <f t="shared" si="172"/>
        <v/>
      </c>
      <c r="CT161" s="428" t="str">
        <f t="shared" si="173"/>
        <v/>
      </c>
      <c r="CU161" s="115"/>
      <c r="CV161" s="115"/>
      <c r="CW161" s="115"/>
      <c r="CX161" s="115"/>
      <c r="CY161" s="115"/>
      <c r="CZ161" s="115"/>
      <c r="DA161" s="115"/>
      <c r="DB161" s="115"/>
      <c r="DC161" s="115"/>
      <c r="DD161" s="115"/>
      <c r="DE161" s="115"/>
      <c r="DF161" s="115"/>
      <c r="DG161" s="125"/>
    </row>
    <row r="162" spans="2:111" ht="17.100000000000001" customHeight="1">
      <c r="B162" s="434">
        <v>132</v>
      </c>
      <c r="C162" s="904"/>
      <c r="D162" s="905"/>
      <c r="E162" s="905"/>
      <c r="F162" s="906"/>
      <c r="G162" s="907"/>
      <c r="H162" s="908"/>
      <c r="I162" s="909"/>
      <c r="J162" s="910"/>
      <c r="K162" s="911"/>
      <c r="L162" s="912"/>
      <c r="M162" s="912"/>
      <c r="N162" s="913"/>
      <c r="O162" s="14" t="s">
        <v>3</v>
      </c>
      <c r="P162" s="144" t="s">
        <v>3</v>
      </c>
      <c r="Q162" s="144" t="s">
        <v>3</v>
      </c>
      <c r="R162" s="79" t="s">
        <v>3</v>
      </c>
      <c r="S162" s="914"/>
      <c r="T162" s="915"/>
      <c r="U162" s="916"/>
      <c r="V162" s="14" t="s">
        <v>3</v>
      </c>
      <c r="W162" s="144" t="s">
        <v>3</v>
      </c>
      <c r="X162" s="144" t="s">
        <v>3</v>
      </c>
      <c r="Y162" s="79" t="s">
        <v>3</v>
      </c>
      <c r="Z162" s="914"/>
      <c r="AA162" s="915"/>
      <c r="AB162" s="916"/>
      <c r="AC162" s="14" t="s">
        <v>3</v>
      </c>
      <c r="AD162" s="16" t="s">
        <v>3</v>
      </c>
      <c r="AE162" s="16" t="s">
        <v>3</v>
      </c>
      <c r="AF162" s="16" t="s">
        <v>3</v>
      </c>
      <c r="AG162" s="16" t="s">
        <v>3</v>
      </c>
      <c r="AH162" s="79" t="s">
        <v>3</v>
      </c>
      <c r="AI162" s="167"/>
      <c r="AJ162" s="79" t="s">
        <v>3</v>
      </c>
      <c r="AK162" s="169"/>
      <c r="AL162" s="14" t="s">
        <v>3</v>
      </c>
      <c r="AM162" s="79" t="s">
        <v>3</v>
      </c>
      <c r="AN162" s="917"/>
      <c r="AO162" s="918"/>
      <c r="AP162" s="918"/>
      <c r="AQ162" s="919"/>
      <c r="AR162" s="456" t="str">
        <f t="shared" si="174"/>
        <v/>
      </c>
      <c r="AS162" s="14" t="s">
        <v>3</v>
      </c>
      <c r="AT162" s="16" t="s">
        <v>3</v>
      </c>
      <c r="AU162" s="153" t="s">
        <v>3</v>
      </c>
      <c r="AV162" s="158" t="s">
        <v>3</v>
      </c>
      <c r="AW162" s="79" t="s">
        <v>3</v>
      </c>
      <c r="AX162" s="79" t="s">
        <v>3</v>
      </c>
      <c r="AY162" s="153" t="s">
        <v>3</v>
      </c>
      <c r="AZ162" s="231"/>
      <c r="BA162" s="437" t="str">
        <f>IF($F$12="","",IF($AZ162="","",HLOOKUP($F$12,別紙mast!$D$4:$K$7,3,FALSE)))</f>
        <v/>
      </c>
      <c r="BB162" s="232" t="str">
        <f t="shared" si="161"/>
        <v/>
      </c>
      <c r="BC162" s="232" t="str">
        <f>IF($F$12="","",IF($AZ162="","",HLOOKUP($F$12,別紙mast!$D$9:$K$11,3,FALSE)))</f>
        <v/>
      </c>
      <c r="BD162" s="171" t="str">
        <f t="shared" si="162"/>
        <v/>
      </c>
      <c r="BE162" s="239"/>
      <c r="BF162" s="902" t="str">
        <f>IF($F$12="","",IF($BE162="","",HLOOKUP($F$12,別紙mast!$D$4:$K$7,4,FALSE)))</f>
        <v/>
      </c>
      <c r="BG162" s="903"/>
      <c r="BH162" s="233" t="str">
        <f t="shared" si="163"/>
        <v/>
      </c>
      <c r="BI162" s="235"/>
      <c r="BJ162" s="236"/>
      <c r="BK162" s="236"/>
      <c r="BL162" s="237"/>
      <c r="BM162" s="238"/>
      <c r="BN162" s="453"/>
      <c r="BO162" s="442" t="str">
        <f t="shared" si="164"/>
        <v/>
      </c>
      <c r="BP162" s="433" t="str">
        <f t="shared" si="142"/>
        <v/>
      </c>
      <c r="BQ162" s="445" t="str">
        <f t="shared" si="165"/>
        <v/>
      </c>
      <c r="BR162" s="433" t="str">
        <f t="shared" si="143"/>
        <v/>
      </c>
      <c r="BS162" s="444" t="str">
        <f t="shared" si="144"/>
        <v/>
      </c>
      <c r="BT162" s="432" t="str">
        <f t="shared" si="166"/>
        <v/>
      </c>
      <c r="BU162" s="441" t="str">
        <f t="shared" si="167"/>
        <v/>
      </c>
      <c r="BV162" s="457" t="str">
        <f t="shared" si="168"/>
        <v/>
      </c>
      <c r="BW162" s="215"/>
      <c r="BX162" s="222" t="str">
        <f t="shared" si="145"/>
        <v/>
      </c>
      <c r="BY162" s="222" t="str">
        <f t="shared" si="146"/>
        <v/>
      </c>
      <c r="BZ162" s="222" t="str">
        <f t="shared" si="147"/>
        <v/>
      </c>
      <c r="CA162" s="222" t="str">
        <f t="shared" si="148"/>
        <v/>
      </c>
      <c r="CB162" s="222" t="s">
        <v>468</v>
      </c>
      <c r="CC162" s="115"/>
      <c r="CD162" s="193" t="str">
        <f t="shared" si="149"/>
        <v/>
      </c>
      <c r="CE162" s="192" t="str">
        <f t="shared" si="150"/>
        <v/>
      </c>
      <c r="CF162" s="192" t="str">
        <f t="shared" si="151"/>
        <v/>
      </c>
      <c r="CG162" s="448" t="str">
        <f t="shared" si="152"/>
        <v/>
      </c>
      <c r="CH162" s="192" t="str">
        <f t="shared" si="153"/>
        <v/>
      </c>
      <c r="CI162" s="448" t="str">
        <f t="shared" si="154"/>
        <v/>
      </c>
      <c r="CJ162" s="446" t="str">
        <f t="shared" si="155"/>
        <v/>
      </c>
      <c r="CK162" s="386" t="str">
        <f t="shared" si="156"/>
        <v/>
      </c>
      <c r="CL162" s="387" t="str">
        <f t="shared" si="157"/>
        <v/>
      </c>
      <c r="CM162" s="387" t="str">
        <f t="shared" si="158"/>
        <v/>
      </c>
      <c r="CN162" s="430" t="str">
        <f t="shared" si="169"/>
        <v/>
      </c>
      <c r="CO162" s="229" t="str">
        <f t="shared" si="159"/>
        <v/>
      </c>
      <c r="CP162" s="229" t="str">
        <f t="shared" si="170"/>
        <v/>
      </c>
      <c r="CQ162" s="230" t="str">
        <f t="shared" si="160"/>
        <v/>
      </c>
      <c r="CR162" s="229" t="str">
        <f t="shared" si="171"/>
        <v/>
      </c>
      <c r="CS162" s="230" t="str">
        <f t="shared" si="172"/>
        <v/>
      </c>
      <c r="CT162" s="428" t="str">
        <f t="shared" si="173"/>
        <v/>
      </c>
      <c r="CU162" s="115"/>
      <c r="CV162" s="115"/>
      <c r="CW162" s="115"/>
      <c r="CX162" s="115"/>
      <c r="CY162" s="115"/>
      <c r="CZ162" s="115"/>
      <c r="DA162" s="115"/>
      <c r="DB162" s="115"/>
      <c r="DC162" s="115"/>
      <c r="DD162" s="115"/>
      <c r="DE162" s="115"/>
      <c r="DF162" s="115"/>
      <c r="DG162" s="125"/>
    </row>
    <row r="163" spans="2:111" ht="17.100000000000001" customHeight="1">
      <c r="B163" s="434">
        <v>133</v>
      </c>
      <c r="C163" s="904"/>
      <c r="D163" s="905"/>
      <c r="E163" s="905"/>
      <c r="F163" s="906"/>
      <c r="G163" s="907"/>
      <c r="H163" s="908"/>
      <c r="I163" s="909"/>
      <c r="J163" s="910"/>
      <c r="K163" s="911"/>
      <c r="L163" s="912"/>
      <c r="M163" s="912"/>
      <c r="N163" s="913"/>
      <c r="O163" s="14" t="s">
        <v>3</v>
      </c>
      <c r="P163" s="144" t="s">
        <v>3</v>
      </c>
      <c r="Q163" s="144" t="s">
        <v>3</v>
      </c>
      <c r="R163" s="79" t="s">
        <v>3</v>
      </c>
      <c r="S163" s="914"/>
      <c r="T163" s="915"/>
      <c r="U163" s="916"/>
      <c r="V163" s="14" t="s">
        <v>3</v>
      </c>
      <c r="W163" s="144" t="s">
        <v>3</v>
      </c>
      <c r="X163" s="144" t="s">
        <v>3</v>
      </c>
      <c r="Y163" s="79" t="s">
        <v>3</v>
      </c>
      <c r="Z163" s="914"/>
      <c r="AA163" s="915"/>
      <c r="AB163" s="916"/>
      <c r="AC163" s="14" t="s">
        <v>3</v>
      </c>
      <c r="AD163" s="16" t="s">
        <v>3</v>
      </c>
      <c r="AE163" s="16" t="s">
        <v>3</v>
      </c>
      <c r="AF163" s="16" t="s">
        <v>3</v>
      </c>
      <c r="AG163" s="16" t="s">
        <v>3</v>
      </c>
      <c r="AH163" s="79" t="s">
        <v>3</v>
      </c>
      <c r="AI163" s="167"/>
      <c r="AJ163" s="79" t="s">
        <v>3</v>
      </c>
      <c r="AK163" s="169"/>
      <c r="AL163" s="14" t="s">
        <v>3</v>
      </c>
      <c r="AM163" s="79" t="s">
        <v>3</v>
      </c>
      <c r="AN163" s="917"/>
      <c r="AO163" s="918"/>
      <c r="AP163" s="918"/>
      <c r="AQ163" s="919"/>
      <c r="AR163" s="456" t="str">
        <f t="shared" si="174"/>
        <v/>
      </c>
      <c r="AS163" s="14" t="s">
        <v>3</v>
      </c>
      <c r="AT163" s="16" t="s">
        <v>3</v>
      </c>
      <c r="AU163" s="153" t="s">
        <v>3</v>
      </c>
      <c r="AV163" s="158" t="s">
        <v>3</v>
      </c>
      <c r="AW163" s="79" t="s">
        <v>3</v>
      </c>
      <c r="AX163" s="79" t="s">
        <v>3</v>
      </c>
      <c r="AY163" s="153" t="s">
        <v>3</v>
      </c>
      <c r="AZ163" s="231"/>
      <c r="BA163" s="437" t="str">
        <f>IF($F$12="","",IF($AZ163="","",HLOOKUP($F$12,別紙mast!$D$4:$K$7,3,FALSE)))</f>
        <v/>
      </c>
      <c r="BB163" s="232" t="str">
        <f t="shared" si="161"/>
        <v/>
      </c>
      <c r="BC163" s="232" t="str">
        <f>IF($F$12="","",IF($AZ163="","",HLOOKUP($F$12,別紙mast!$D$9:$K$11,3,FALSE)))</f>
        <v/>
      </c>
      <c r="BD163" s="171" t="str">
        <f t="shared" si="162"/>
        <v/>
      </c>
      <c r="BE163" s="239"/>
      <c r="BF163" s="902" t="str">
        <f>IF($F$12="","",IF($BE163="","",HLOOKUP($F$12,別紙mast!$D$4:$K$7,4,FALSE)))</f>
        <v/>
      </c>
      <c r="BG163" s="903"/>
      <c r="BH163" s="233" t="str">
        <f t="shared" si="163"/>
        <v/>
      </c>
      <c r="BI163" s="235"/>
      <c r="BJ163" s="236"/>
      <c r="BK163" s="236"/>
      <c r="BL163" s="237"/>
      <c r="BM163" s="238"/>
      <c r="BN163" s="453"/>
      <c r="BO163" s="442" t="str">
        <f t="shared" si="164"/>
        <v/>
      </c>
      <c r="BP163" s="433" t="str">
        <f t="shared" si="142"/>
        <v/>
      </c>
      <c r="BQ163" s="445" t="str">
        <f t="shared" si="165"/>
        <v/>
      </c>
      <c r="BR163" s="433" t="str">
        <f t="shared" si="143"/>
        <v/>
      </c>
      <c r="BS163" s="444" t="str">
        <f t="shared" si="144"/>
        <v/>
      </c>
      <c r="BT163" s="432" t="str">
        <f t="shared" si="166"/>
        <v/>
      </c>
      <c r="BU163" s="441" t="str">
        <f t="shared" si="167"/>
        <v/>
      </c>
      <c r="BV163" s="457" t="str">
        <f t="shared" si="168"/>
        <v/>
      </c>
      <c r="BW163" s="215"/>
      <c r="BX163" s="222" t="str">
        <f t="shared" si="145"/>
        <v/>
      </c>
      <c r="BY163" s="222" t="str">
        <f t="shared" si="146"/>
        <v/>
      </c>
      <c r="BZ163" s="222" t="str">
        <f t="shared" si="147"/>
        <v/>
      </c>
      <c r="CA163" s="222" t="str">
        <f t="shared" si="148"/>
        <v/>
      </c>
      <c r="CB163" s="222" t="s">
        <v>468</v>
      </c>
      <c r="CC163" s="115"/>
      <c r="CD163" s="193" t="str">
        <f t="shared" si="149"/>
        <v/>
      </c>
      <c r="CE163" s="192" t="str">
        <f t="shared" si="150"/>
        <v/>
      </c>
      <c r="CF163" s="192" t="str">
        <f t="shared" si="151"/>
        <v/>
      </c>
      <c r="CG163" s="448" t="str">
        <f t="shared" si="152"/>
        <v/>
      </c>
      <c r="CH163" s="192" t="str">
        <f t="shared" si="153"/>
        <v/>
      </c>
      <c r="CI163" s="448" t="str">
        <f t="shared" si="154"/>
        <v/>
      </c>
      <c r="CJ163" s="446" t="str">
        <f t="shared" si="155"/>
        <v/>
      </c>
      <c r="CK163" s="386" t="str">
        <f t="shared" si="156"/>
        <v/>
      </c>
      <c r="CL163" s="387" t="str">
        <f t="shared" si="157"/>
        <v/>
      </c>
      <c r="CM163" s="387" t="str">
        <f t="shared" si="158"/>
        <v/>
      </c>
      <c r="CN163" s="430" t="str">
        <f t="shared" si="169"/>
        <v/>
      </c>
      <c r="CO163" s="229" t="str">
        <f t="shared" si="159"/>
        <v/>
      </c>
      <c r="CP163" s="229" t="str">
        <f t="shared" si="170"/>
        <v/>
      </c>
      <c r="CQ163" s="230" t="str">
        <f t="shared" si="160"/>
        <v/>
      </c>
      <c r="CR163" s="229" t="str">
        <f t="shared" si="171"/>
        <v/>
      </c>
      <c r="CS163" s="230" t="str">
        <f t="shared" si="172"/>
        <v/>
      </c>
      <c r="CT163" s="428" t="str">
        <f t="shared" si="173"/>
        <v/>
      </c>
      <c r="CU163" s="115"/>
      <c r="CV163" s="115"/>
      <c r="CW163" s="115"/>
      <c r="CX163" s="115"/>
      <c r="CY163" s="115"/>
      <c r="CZ163" s="115"/>
      <c r="DA163" s="115"/>
      <c r="DB163" s="115"/>
      <c r="DC163" s="115"/>
      <c r="DD163" s="115"/>
      <c r="DE163" s="115"/>
      <c r="DF163" s="115"/>
      <c r="DG163" s="125"/>
    </row>
    <row r="164" spans="2:111" ht="17.100000000000001" customHeight="1">
      <c r="B164" s="434">
        <v>134</v>
      </c>
      <c r="C164" s="904"/>
      <c r="D164" s="905"/>
      <c r="E164" s="905"/>
      <c r="F164" s="906"/>
      <c r="G164" s="907"/>
      <c r="H164" s="908"/>
      <c r="I164" s="909"/>
      <c r="J164" s="910"/>
      <c r="K164" s="911"/>
      <c r="L164" s="912"/>
      <c r="M164" s="912"/>
      <c r="N164" s="913"/>
      <c r="O164" s="14" t="s">
        <v>3</v>
      </c>
      <c r="P164" s="144" t="s">
        <v>3</v>
      </c>
      <c r="Q164" s="144" t="s">
        <v>3</v>
      </c>
      <c r="R164" s="79" t="s">
        <v>3</v>
      </c>
      <c r="S164" s="914"/>
      <c r="T164" s="915"/>
      <c r="U164" s="916"/>
      <c r="V164" s="14" t="s">
        <v>3</v>
      </c>
      <c r="W164" s="144" t="s">
        <v>3</v>
      </c>
      <c r="X164" s="144" t="s">
        <v>3</v>
      </c>
      <c r="Y164" s="79" t="s">
        <v>3</v>
      </c>
      <c r="Z164" s="914"/>
      <c r="AA164" s="915"/>
      <c r="AB164" s="916"/>
      <c r="AC164" s="14" t="s">
        <v>3</v>
      </c>
      <c r="AD164" s="16" t="s">
        <v>3</v>
      </c>
      <c r="AE164" s="16" t="s">
        <v>3</v>
      </c>
      <c r="AF164" s="16" t="s">
        <v>3</v>
      </c>
      <c r="AG164" s="16" t="s">
        <v>3</v>
      </c>
      <c r="AH164" s="79" t="s">
        <v>3</v>
      </c>
      <c r="AI164" s="167"/>
      <c r="AJ164" s="79" t="s">
        <v>3</v>
      </c>
      <c r="AK164" s="169"/>
      <c r="AL164" s="14" t="s">
        <v>3</v>
      </c>
      <c r="AM164" s="79" t="s">
        <v>3</v>
      </c>
      <c r="AN164" s="917"/>
      <c r="AO164" s="918"/>
      <c r="AP164" s="918"/>
      <c r="AQ164" s="919"/>
      <c r="AR164" s="456" t="str">
        <f t="shared" si="174"/>
        <v/>
      </c>
      <c r="AS164" s="14" t="s">
        <v>3</v>
      </c>
      <c r="AT164" s="16" t="s">
        <v>3</v>
      </c>
      <c r="AU164" s="153" t="s">
        <v>3</v>
      </c>
      <c r="AV164" s="158" t="s">
        <v>3</v>
      </c>
      <c r="AW164" s="79" t="s">
        <v>3</v>
      </c>
      <c r="AX164" s="79" t="s">
        <v>3</v>
      </c>
      <c r="AY164" s="153" t="s">
        <v>3</v>
      </c>
      <c r="AZ164" s="231"/>
      <c r="BA164" s="437" t="str">
        <f>IF($F$12="","",IF($AZ164="","",HLOOKUP($F$12,別紙mast!$D$4:$K$7,3,FALSE)))</f>
        <v/>
      </c>
      <c r="BB164" s="232" t="str">
        <f t="shared" si="161"/>
        <v/>
      </c>
      <c r="BC164" s="232" t="str">
        <f>IF($F$12="","",IF($AZ164="","",HLOOKUP($F$12,別紙mast!$D$9:$K$11,3,FALSE)))</f>
        <v/>
      </c>
      <c r="BD164" s="171" t="str">
        <f t="shared" si="162"/>
        <v/>
      </c>
      <c r="BE164" s="239"/>
      <c r="BF164" s="902" t="str">
        <f>IF($F$12="","",IF($BE164="","",HLOOKUP($F$12,別紙mast!$D$4:$K$7,4,FALSE)))</f>
        <v/>
      </c>
      <c r="BG164" s="903"/>
      <c r="BH164" s="233" t="str">
        <f t="shared" si="163"/>
        <v/>
      </c>
      <c r="BI164" s="235"/>
      <c r="BJ164" s="236"/>
      <c r="BK164" s="236"/>
      <c r="BL164" s="237"/>
      <c r="BM164" s="238"/>
      <c r="BN164" s="453"/>
      <c r="BO164" s="442" t="str">
        <f t="shared" si="164"/>
        <v/>
      </c>
      <c r="BP164" s="433" t="str">
        <f t="shared" si="142"/>
        <v/>
      </c>
      <c r="BQ164" s="445" t="str">
        <f t="shared" si="165"/>
        <v/>
      </c>
      <c r="BR164" s="433" t="str">
        <f t="shared" si="143"/>
        <v/>
      </c>
      <c r="BS164" s="444" t="str">
        <f t="shared" si="144"/>
        <v/>
      </c>
      <c r="BT164" s="432" t="str">
        <f t="shared" si="166"/>
        <v/>
      </c>
      <c r="BU164" s="441" t="str">
        <f t="shared" si="167"/>
        <v/>
      </c>
      <c r="BV164" s="457" t="str">
        <f t="shared" si="168"/>
        <v/>
      </c>
      <c r="BW164" s="215"/>
      <c r="BX164" s="222" t="str">
        <f t="shared" si="145"/>
        <v/>
      </c>
      <c r="BY164" s="222" t="str">
        <f t="shared" si="146"/>
        <v/>
      </c>
      <c r="BZ164" s="222" t="str">
        <f t="shared" si="147"/>
        <v/>
      </c>
      <c r="CA164" s="222" t="str">
        <f t="shared" si="148"/>
        <v/>
      </c>
      <c r="CB164" s="222" t="s">
        <v>468</v>
      </c>
      <c r="CC164" s="115"/>
      <c r="CD164" s="193" t="str">
        <f t="shared" si="149"/>
        <v/>
      </c>
      <c r="CE164" s="192" t="str">
        <f t="shared" si="150"/>
        <v/>
      </c>
      <c r="CF164" s="192" t="str">
        <f t="shared" si="151"/>
        <v/>
      </c>
      <c r="CG164" s="448" t="str">
        <f t="shared" si="152"/>
        <v/>
      </c>
      <c r="CH164" s="192" t="str">
        <f t="shared" si="153"/>
        <v/>
      </c>
      <c r="CI164" s="448" t="str">
        <f t="shared" si="154"/>
        <v/>
      </c>
      <c r="CJ164" s="446" t="str">
        <f t="shared" si="155"/>
        <v/>
      </c>
      <c r="CK164" s="386" t="str">
        <f t="shared" si="156"/>
        <v/>
      </c>
      <c r="CL164" s="387" t="str">
        <f t="shared" si="157"/>
        <v/>
      </c>
      <c r="CM164" s="387" t="str">
        <f t="shared" si="158"/>
        <v/>
      </c>
      <c r="CN164" s="430" t="str">
        <f t="shared" si="169"/>
        <v/>
      </c>
      <c r="CO164" s="229" t="str">
        <f t="shared" si="159"/>
        <v/>
      </c>
      <c r="CP164" s="229" t="str">
        <f t="shared" si="170"/>
        <v/>
      </c>
      <c r="CQ164" s="230" t="str">
        <f t="shared" si="160"/>
        <v/>
      </c>
      <c r="CR164" s="229" t="str">
        <f t="shared" si="171"/>
        <v/>
      </c>
      <c r="CS164" s="230" t="str">
        <f t="shared" si="172"/>
        <v/>
      </c>
      <c r="CT164" s="428" t="str">
        <f t="shared" si="173"/>
        <v/>
      </c>
      <c r="CU164" s="115"/>
      <c r="CV164" s="115"/>
      <c r="CW164" s="115"/>
      <c r="CX164" s="115"/>
      <c r="CY164" s="115"/>
      <c r="CZ164" s="115"/>
      <c r="DA164" s="115"/>
      <c r="DB164" s="115"/>
      <c r="DC164" s="115"/>
      <c r="DD164" s="115"/>
      <c r="DE164" s="115"/>
      <c r="DF164" s="115"/>
      <c r="DG164" s="125"/>
    </row>
    <row r="165" spans="2:111" ht="17.100000000000001" customHeight="1">
      <c r="B165" s="434">
        <v>135</v>
      </c>
      <c r="C165" s="904"/>
      <c r="D165" s="905"/>
      <c r="E165" s="905"/>
      <c r="F165" s="906"/>
      <c r="G165" s="907"/>
      <c r="H165" s="908"/>
      <c r="I165" s="909"/>
      <c r="J165" s="910"/>
      <c r="K165" s="911"/>
      <c r="L165" s="912"/>
      <c r="M165" s="912"/>
      <c r="N165" s="913"/>
      <c r="O165" s="14" t="s">
        <v>3</v>
      </c>
      <c r="P165" s="144" t="s">
        <v>3</v>
      </c>
      <c r="Q165" s="144" t="s">
        <v>3</v>
      </c>
      <c r="R165" s="79" t="s">
        <v>3</v>
      </c>
      <c r="S165" s="914"/>
      <c r="T165" s="915"/>
      <c r="U165" s="916"/>
      <c r="V165" s="14" t="s">
        <v>3</v>
      </c>
      <c r="W165" s="144" t="s">
        <v>3</v>
      </c>
      <c r="X165" s="144" t="s">
        <v>3</v>
      </c>
      <c r="Y165" s="79" t="s">
        <v>3</v>
      </c>
      <c r="Z165" s="914"/>
      <c r="AA165" s="915"/>
      <c r="AB165" s="916"/>
      <c r="AC165" s="14" t="s">
        <v>3</v>
      </c>
      <c r="AD165" s="16" t="s">
        <v>3</v>
      </c>
      <c r="AE165" s="16" t="s">
        <v>3</v>
      </c>
      <c r="AF165" s="16" t="s">
        <v>3</v>
      </c>
      <c r="AG165" s="16" t="s">
        <v>3</v>
      </c>
      <c r="AH165" s="79" t="s">
        <v>3</v>
      </c>
      <c r="AI165" s="167"/>
      <c r="AJ165" s="79" t="s">
        <v>3</v>
      </c>
      <c r="AK165" s="169"/>
      <c r="AL165" s="14" t="s">
        <v>3</v>
      </c>
      <c r="AM165" s="79" t="s">
        <v>3</v>
      </c>
      <c r="AN165" s="917"/>
      <c r="AO165" s="918"/>
      <c r="AP165" s="918"/>
      <c r="AQ165" s="919"/>
      <c r="AR165" s="456" t="str">
        <f t="shared" si="174"/>
        <v/>
      </c>
      <c r="AS165" s="14" t="s">
        <v>3</v>
      </c>
      <c r="AT165" s="16" t="s">
        <v>3</v>
      </c>
      <c r="AU165" s="153" t="s">
        <v>3</v>
      </c>
      <c r="AV165" s="158" t="s">
        <v>3</v>
      </c>
      <c r="AW165" s="79" t="s">
        <v>3</v>
      </c>
      <c r="AX165" s="79" t="s">
        <v>3</v>
      </c>
      <c r="AY165" s="153" t="s">
        <v>3</v>
      </c>
      <c r="AZ165" s="231"/>
      <c r="BA165" s="437" t="str">
        <f>IF($F$12="","",IF($AZ165="","",HLOOKUP($F$12,別紙mast!$D$4:$K$7,3,FALSE)))</f>
        <v/>
      </c>
      <c r="BB165" s="232" t="str">
        <f t="shared" si="161"/>
        <v/>
      </c>
      <c r="BC165" s="232" t="str">
        <f>IF($F$12="","",IF($AZ165="","",HLOOKUP($F$12,別紙mast!$D$9:$K$11,3,FALSE)))</f>
        <v/>
      </c>
      <c r="BD165" s="171" t="str">
        <f t="shared" si="162"/>
        <v/>
      </c>
      <c r="BE165" s="239"/>
      <c r="BF165" s="902" t="str">
        <f>IF($F$12="","",IF($BE165="","",HLOOKUP($F$12,別紙mast!$D$4:$K$7,4,FALSE)))</f>
        <v/>
      </c>
      <c r="BG165" s="903"/>
      <c r="BH165" s="233" t="str">
        <f t="shared" si="163"/>
        <v/>
      </c>
      <c r="BI165" s="235"/>
      <c r="BJ165" s="236"/>
      <c r="BK165" s="236"/>
      <c r="BL165" s="237"/>
      <c r="BM165" s="238"/>
      <c r="BN165" s="453"/>
      <c r="BO165" s="442" t="str">
        <f t="shared" si="164"/>
        <v/>
      </c>
      <c r="BP165" s="433" t="str">
        <f t="shared" si="142"/>
        <v/>
      </c>
      <c r="BQ165" s="445" t="str">
        <f t="shared" si="165"/>
        <v/>
      </c>
      <c r="BR165" s="433" t="str">
        <f t="shared" si="143"/>
        <v/>
      </c>
      <c r="BS165" s="444" t="str">
        <f t="shared" si="144"/>
        <v/>
      </c>
      <c r="BT165" s="432" t="str">
        <f t="shared" si="166"/>
        <v/>
      </c>
      <c r="BU165" s="441" t="str">
        <f t="shared" si="167"/>
        <v/>
      </c>
      <c r="BV165" s="457" t="str">
        <f t="shared" si="168"/>
        <v/>
      </c>
      <c r="BW165" s="215"/>
      <c r="BX165" s="222" t="str">
        <f t="shared" si="145"/>
        <v/>
      </c>
      <c r="BY165" s="222" t="str">
        <f t="shared" si="146"/>
        <v/>
      </c>
      <c r="BZ165" s="222" t="str">
        <f t="shared" si="147"/>
        <v/>
      </c>
      <c r="CA165" s="222" t="str">
        <f t="shared" si="148"/>
        <v/>
      </c>
      <c r="CB165" s="222" t="s">
        <v>468</v>
      </c>
      <c r="CC165" s="115"/>
      <c r="CD165" s="193" t="str">
        <f t="shared" si="149"/>
        <v/>
      </c>
      <c r="CE165" s="192" t="str">
        <f t="shared" si="150"/>
        <v/>
      </c>
      <c r="CF165" s="192" t="str">
        <f t="shared" si="151"/>
        <v/>
      </c>
      <c r="CG165" s="448" t="str">
        <f t="shared" si="152"/>
        <v/>
      </c>
      <c r="CH165" s="192" t="str">
        <f t="shared" si="153"/>
        <v/>
      </c>
      <c r="CI165" s="448" t="str">
        <f t="shared" si="154"/>
        <v/>
      </c>
      <c r="CJ165" s="446" t="str">
        <f t="shared" si="155"/>
        <v/>
      </c>
      <c r="CK165" s="386" t="str">
        <f t="shared" si="156"/>
        <v/>
      </c>
      <c r="CL165" s="387" t="str">
        <f t="shared" si="157"/>
        <v/>
      </c>
      <c r="CM165" s="387" t="str">
        <f t="shared" si="158"/>
        <v/>
      </c>
      <c r="CN165" s="430" t="str">
        <f t="shared" si="169"/>
        <v/>
      </c>
      <c r="CO165" s="229" t="str">
        <f t="shared" si="159"/>
        <v/>
      </c>
      <c r="CP165" s="229" t="str">
        <f t="shared" si="170"/>
        <v/>
      </c>
      <c r="CQ165" s="230" t="str">
        <f t="shared" si="160"/>
        <v/>
      </c>
      <c r="CR165" s="229" t="str">
        <f t="shared" si="171"/>
        <v/>
      </c>
      <c r="CS165" s="230" t="str">
        <f t="shared" si="172"/>
        <v/>
      </c>
      <c r="CT165" s="428" t="str">
        <f t="shared" si="173"/>
        <v/>
      </c>
      <c r="CU165" s="115"/>
      <c r="CV165" s="115"/>
      <c r="CW165" s="115"/>
      <c r="CX165" s="115"/>
      <c r="CY165" s="115"/>
      <c r="CZ165" s="115"/>
      <c r="DA165" s="115"/>
      <c r="DB165" s="115"/>
      <c r="DC165" s="115"/>
      <c r="DD165" s="115"/>
      <c r="DE165" s="115"/>
      <c r="DF165" s="115"/>
      <c r="DG165" s="125"/>
    </row>
    <row r="166" spans="2:111" ht="17.100000000000001" customHeight="1">
      <c r="B166" s="434">
        <v>136</v>
      </c>
      <c r="C166" s="904"/>
      <c r="D166" s="905"/>
      <c r="E166" s="905"/>
      <c r="F166" s="906"/>
      <c r="G166" s="907"/>
      <c r="H166" s="908"/>
      <c r="I166" s="909"/>
      <c r="J166" s="910"/>
      <c r="K166" s="911"/>
      <c r="L166" s="912"/>
      <c r="M166" s="912"/>
      <c r="N166" s="913"/>
      <c r="O166" s="14" t="s">
        <v>3</v>
      </c>
      <c r="P166" s="144" t="s">
        <v>3</v>
      </c>
      <c r="Q166" s="144" t="s">
        <v>3</v>
      </c>
      <c r="R166" s="79" t="s">
        <v>3</v>
      </c>
      <c r="S166" s="914"/>
      <c r="T166" s="915"/>
      <c r="U166" s="916"/>
      <c r="V166" s="14" t="s">
        <v>3</v>
      </c>
      <c r="W166" s="144" t="s">
        <v>3</v>
      </c>
      <c r="X166" s="144" t="s">
        <v>3</v>
      </c>
      <c r="Y166" s="79" t="s">
        <v>3</v>
      </c>
      <c r="Z166" s="914"/>
      <c r="AA166" s="915"/>
      <c r="AB166" s="916"/>
      <c r="AC166" s="14" t="s">
        <v>3</v>
      </c>
      <c r="AD166" s="16" t="s">
        <v>3</v>
      </c>
      <c r="AE166" s="16" t="s">
        <v>3</v>
      </c>
      <c r="AF166" s="16" t="s">
        <v>3</v>
      </c>
      <c r="AG166" s="16" t="s">
        <v>3</v>
      </c>
      <c r="AH166" s="79" t="s">
        <v>3</v>
      </c>
      <c r="AI166" s="167"/>
      <c r="AJ166" s="79" t="s">
        <v>3</v>
      </c>
      <c r="AK166" s="169"/>
      <c r="AL166" s="14" t="s">
        <v>3</v>
      </c>
      <c r="AM166" s="79" t="s">
        <v>3</v>
      </c>
      <c r="AN166" s="917"/>
      <c r="AO166" s="918"/>
      <c r="AP166" s="918"/>
      <c r="AQ166" s="919"/>
      <c r="AR166" s="456" t="str">
        <f t="shared" si="174"/>
        <v/>
      </c>
      <c r="AS166" s="14" t="s">
        <v>3</v>
      </c>
      <c r="AT166" s="16" t="s">
        <v>3</v>
      </c>
      <c r="AU166" s="153" t="s">
        <v>3</v>
      </c>
      <c r="AV166" s="158" t="s">
        <v>3</v>
      </c>
      <c r="AW166" s="79" t="s">
        <v>3</v>
      </c>
      <c r="AX166" s="79" t="s">
        <v>3</v>
      </c>
      <c r="AY166" s="153" t="s">
        <v>3</v>
      </c>
      <c r="AZ166" s="231"/>
      <c r="BA166" s="437" t="str">
        <f>IF($F$12="","",IF($AZ166="","",HLOOKUP($F$12,別紙mast!$D$4:$K$7,3,FALSE)))</f>
        <v/>
      </c>
      <c r="BB166" s="232" t="str">
        <f t="shared" si="161"/>
        <v/>
      </c>
      <c r="BC166" s="232" t="str">
        <f>IF($F$12="","",IF($AZ166="","",HLOOKUP($F$12,別紙mast!$D$9:$K$11,3,FALSE)))</f>
        <v/>
      </c>
      <c r="BD166" s="171" t="str">
        <f t="shared" si="162"/>
        <v/>
      </c>
      <c r="BE166" s="239"/>
      <c r="BF166" s="902" t="str">
        <f>IF($F$12="","",IF($BE166="","",HLOOKUP($F$12,別紙mast!$D$4:$K$7,4,FALSE)))</f>
        <v/>
      </c>
      <c r="BG166" s="903"/>
      <c r="BH166" s="233" t="str">
        <f t="shared" si="163"/>
        <v/>
      </c>
      <c r="BI166" s="235"/>
      <c r="BJ166" s="236"/>
      <c r="BK166" s="236"/>
      <c r="BL166" s="237"/>
      <c r="BM166" s="238"/>
      <c r="BN166" s="453"/>
      <c r="BO166" s="442" t="str">
        <f t="shared" si="164"/>
        <v/>
      </c>
      <c r="BP166" s="433" t="str">
        <f t="shared" si="142"/>
        <v/>
      </c>
      <c r="BQ166" s="445" t="str">
        <f t="shared" si="165"/>
        <v/>
      </c>
      <c r="BR166" s="433" t="str">
        <f t="shared" si="143"/>
        <v/>
      </c>
      <c r="BS166" s="444" t="str">
        <f t="shared" si="144"/>
        <v/>
      </c>
      <c r="BT166" s="432" t="str">
        <f t="shared" si="166"/>
        <v/>
      </c>
      <c r="BU166" s="441" t="str">
        <f t="shared" si="167"/>
        <v/>
      </c>
      <c r="BV166" s="457" t="str">
        <f t="shared" si="168"/>
        <v/>
      </c>
      <c r="BW166" s="215"/>
      <c r="BX166" s="222" t="str">
        <f t="shared" si="145"/>
        <v/>
      </c>
      <c r="BY166" s="222" t="str">
        <f t="shared" si="146"/>
        <v/>
      </c>
      <c r="BZ166" s="222" t="str">
        <f t="shared" si="147"/>
        <v/>
      </c>
      <c r="CA166" s="222" t="str">
        <f t="shared" si="148"/>
        <v/>
      </c>
      <c r="CB166" s="222" t="s">
        <v>468</v>
      </c>
      <c r="CC166" s="115"/>
      <c r="CD166" s="193" t="str">
        <f t="shared" si="149"/>
        <v/>
      </c>
      <c r="CE166" s="192" t="str">
        <f t="shared" si="150"/>
        <v/>
      </c>
      <c r="CF166" s="192" t="str">
        <f t="shared" si="151"/>
        <v/>
      </c>
      <c r="CG166" s="448" t="str">
        <f t="shared" si="152"/>
        <v/>
      </c>
      <c r="CH166" s="192" t="str">
        <f t="shared" si="153"/>
        <v/>
      </c>
      <c r="CI166" s="448" t="str">
        <f t="shared" si="154"/>
        <v/>
      </c>
      <c r="CJ166" s="446" t="str">
        <f t="shared" si="155"/>
        <v/>
      </c>
      <c r="CK166" s="386" t="str">
        <f t="shared" si="156"/>
        <v/>
      </c>
      <c r="CL166" s="387" t="str">
        <f t="shared" si="157"/>
        <v/>
      </c>
      <c r="CM166" s="387" t="str">
        <f t="shared" si="158"/>
        <v/>
      </c>
      <c r="CN166" s="430" t="str">
        <f t="shared" si="169"/>
        <v/>
      </c>
      <c r="CO166" s="229" t="str">
        <f t="shared" si="159"/>
        <v/>
      </c>
      <c r="CP166" s="229" t="str">
        <f t="shared" si="170"/>
        <v/>
      </c>
      <c r="CQ166" s="230" t="str">
        <f t="shared" si="160"/>
        <v/>
      </c>
      <c r="CR166" s="229" t="str">
        <f t="shared" si="171"/>
        <v/>
      </c>
      <c r="CS166" s="230" t="str">
        <f t="shared" si="172"/>
        <v/>
      </c>
      <c r="CT166" s="428" t="str">
        <f t="shared" si="173"/>
        <v/>
      </c>
      <c r="CU166" s="115"/>
      <c r="CV166" s="115"/>
      <c r="CW166" s="115"/>
      <c r="CX166" s="115"/>
      <c r="CY166" s="115"/>
      <c r="CZ166" s="115"/>
      <c r="DA166" s="115"/>
      <c r="DB166" s="115"/>
      <c r="DC166" s="115"/>
      <c r="DD166" s="115"/>
      <c r="DE166" s="115"/>
      <c r="DF166" s="115"/>
      <c r="DG166" s="125"/>
    </row>
    <row r="167" spans="2:111" ht="17.100000000000001" customHeight="1">
      <c r="B167" s="434">
        <v>137</v>
      </c>
      <c r="C167" s="904"/>
      <c r="D167" s="905"/>
      <c r="E167" s="905"/>
      <c r="F167" s="906"/>
      <c r="G167" s="907"/>
      <c r="H167" s="908"/>
      <c r="I167" s="909"/>
      <c r="J167" s="910"/>
      <c r="K167" s="911"/>
      <c r="L167" s="912"/>
      <c r="M167" s="912"/>
      <c r="N167" s="913"/>
      <c r="O167" s="14" t="s">
        <v>3</v>
      </c>
      <c r="P167" s="144" t="s">
        <v>3</v>
      </c>
      <c r="Q167" s="144" t="s">
        <v>3</v>
      </c>
      <c r="R167" s="79" t="s">
        <v>3</v>
      </c>
      <c r="S167" s="914"/>
      <c r="T167" s="915"/>
      <c r="U167" s="916"/>
      <c r="V167" s="14" t="s">
        <v>3</v>
      </c>
      <c r="W167" s="144" t="s">
        <v>3</v>
      </c>
      <c r="X167" s="144" t="s">
        <v>3</v>
      </c>
      <c r="Y167" s="79" t="s">
        <v>3</v>
      </c>
      <c r="Z167" s="914"/>
      <c r="AA167" s="915"/>
      <c r="AB167" s="916"/>
      <c r="AC167" s="14" t="s">
        <v>3</v>
      </c>
      <c r="AD167" s="16" t="s">
        <v>3</v>
      </c>
      <c r="AE167" s="16" t="s">
        <v>3</v>
      </c>
      <c r="AF167" s="16" t="s">
        <v>3</v>
      </c>
      <c r="AG167" s="16" t="s">
        <v>3</v>
      </c>
      <c r="AH167" s="79" t="s">
        <v>3</v>
      </c>
      <c r="AI167" s="167"/>
      <c r="AJ167" s="79" t="s">
        <v>3</v>
      </c>
      <c r="AK167" s="169"/>
      <c r="AL167" s="14" t="s">
        <v>3</v>
      </c>
      <c r="AM167" s="79" t="s">
        <v>3</v>
      </c>
      <c r="AN167" s="917"/>
      <c r="AO167" s="918"/>
      <c r="AP167" s="918"/>
      <c r="AQ167" s="919"/>
      <c r="AR167" s="456" t="str">
        <f t="shared" si="174"/>
        <v/>
      </c>
      <c r="AS167" s="14" t="s">
        <v>3</v>
      </c>
      <c r="AT167" s="16" t="s">
        <v>3</v>
      </c>
      <c r="AU167" s="153" t="s">
        <v>3</v>
      </c>
      <c r="AV167" s="158" t="s">
        <v>3</v>
      </c>
      <c r="AW167" s="79" t="s">
        <v>3</v>
      </c>
      <c r="AX167" s="79" t="s">
        <v>3</v>
      </c>
      <c r="AY167" s="153" t="s">
        <v>3</v>
      </c>
      <c r="AZ167" s="231"/>
      <c r="BA167" s="437" t="str">
        <f>IF($F$12="","",IF($AZ167="","",HLOOKUP($F$12,別紙mast!$D$4:$K$7,3,FALSE)))</f>
        <v/>
      </c>
      <c r="BB167" s="232" t="str">
        <f t="shared" si="161"/>
        <v/>
      </c>
      <c r="BC167" s="232" t="str">
        <f>IF($F$12="","",IF($AZ167="","",HLOOKUP($F$12,別紙mast!$D$9:$K$11,3,FALSE)))</f>
        <v/>
      </c>
      <c r="BD167" s="171" t="str">
        <f t="shared" si="162"/>
        <v/>
      </c>
      <c r="BE167" s="239"/>
      <c r="BF167" s="902" t="str">
        <f>IF($F$12="","",IF($BE167="","",HLOOKUP($F$12,別紙mast!$D$4:$K$7,4,FALSE)))</f>
        <v/>
      </c>
      <c r="BG167" s="903"/>
      <c r="BH167" s="233" t="str">
        <f t="shared" si="163"/>
        <v/>
      </c>
      <c r="BI167" s="235"/>
      <c r="BJ167" s="236"/>
      <c r="BK167" s="236"/>
      <c r="BL167" s="237"/>
      <c r="BM167" s="238"/>
      <c r="BN167" s="453"/>
      <c r="BO167" s="442" t="str">
        <f t="shared" si="164"/>
        <v/>
      </c>
      <c r="BP167" s="433" t="str">
        <f t="shared" si="142"/>
        <v/>
      </c>
      <c r="BQ167" s="445" t="str">
        <f t="shared" si="165"/>
        <v/>
      </c>
      <c r="BR167" s="433" t="str">
        <f t="shared" si="143"/>
        <v/>
      </c>
      <c r="BS167" s="444" t="str">
        <f t="shared" si="144"/>
        <v/>
      </c>
      <c r="BT167" s="432" t="str">
        <f t="shared" si="166"/>
        <v/>
      </c>
      <c r="BU167" s="441" t="str">
        <f t="shared" si="167"/>
        <v/>
      </c>
      <c r="BV167" s="457" t="str">
        <f t="shared" si="168"/>
        <v/>
      </c>
      <c r="BW167" s="215"/>
      <c r="BX167" s="222" t="str">
        <f t="shared" si="145"/>
        <v/>
      </c>
      <c r="BY167" s="222" t="str">
        <f t="shared" si="146"/>
        <v/>
      </c>
      <c r="BZ167" s="222" t="str">
        <f t="shared" si="147"/>
        <v/>
      </c>
      <c r="CA167" s="222" t="str">
        <f t="shared" si="148"/>
        <v/>
      </c>
      <c r="CB167" s="222" t="s">
        <v>468</v>
      </c>
      <c r="CC167" s="115"/>
      <c r="CD167" s="193" t="str">
        <f t="shared" si="149"/>
        <v/>
      </c>
      <c r="CE167" s="192" t="str">
        <f t="shared" si="150"/>
        <v/>
      </c>
      <c r="CF167" s="192" t="str">
        <f t="shared" si="151"/>
        <v/>
      </c>
      <c r="CG167" s="448" t="str">
        <f t="shared" si="152"/>
        <v/>
      </c>
      <c r="CH167" s="192" t="str">
        <f t="shared" si="153"/>
        <v/>
      </c>
      <c r="CI167" s="448" t="str">
        <f t="shared" si="154"/>
        <v/>
      </c>
      <c r="CJ167" s="446" t="str">
        <f t="shared" si="155"/>
        <v/>
      </c>
      <c r="CK167" s="386" t="str">
        <f t="shared" si="156"/>
        <v/>
      </c>
      <c r="CL167" s="387" t="str">
        <f t="shared" si="157"/>
        <v/>
      </c>
      <c r="CM167" s="387" t="str">
        <f t="shared" si="158"/>
        <v/>
      </c>
      <c r="CN167" s="430" t="str">
        <f t="shared" si="169"/>
        <v/>
      </c>
      <c r="CO167" s="229" t="str">
        <f t="shared" si="159"/>
        <v/>
      </c>
      <c r="CP167" s="229" t="str">
        <f t="shared" si="170"/>
        <v/>
      </c>
      <c r="CQ167" s="230" t="str">
        <f t="shared" si="160"/>
        <v/>
      </c>
      <c r="CR167" s="229" t="str">
        <f t="shared" si="171"/>
        <v/>
      </c>
      <c r="CS167" s="230" t="str">
        <f t="shared" si="172"/>
        <v/>
      </c>
      <c r="CT167" s="428" t="str">
        <f t="shared" si="173"/>
        <v/>
      </c>
      <c r="CU167" s="115"/>
      <c r="CV167" s="115"/>
      <c r="CW167" s="115"/>
      <c r="CX167" s="115"/>
      <c r="CY167" s="115"/>
      <c r="CZ167" s="115"/>
      <c r="DA167" s="115"/>
      <c r="DB167" s="115"/>
      <c r="DC167" s="115"/>
      <c r="DD167" s="115"/>
      <c r="DE167" s="115"/>
      <c r="DF167" s="115"/>
      <c r="DG167" s="125"/>
    </row>
    <row r="168" spans="2:111" ht="17.100000000000001" customHeight="1">
      <c r="B168" s="434">
        <v>138</v>
      </c>
      <c r="C168" s="904"/>
      <c r="D168" s="905"/>
      <c r="E168" s="905"/>
      <c r="F168" s="906"/>
      <c r="G168" s="907"/>
      <c r="H168" s="908"/>
      <c r="I168" s="909"/>
      <c r="J168" s="910"/>
      <c r="K168" s="911"/>
      <c r="L168" s="912"/>
      <c r="M168" s="912"/>
      <c r="N168" s="913"/>
      <c r="O168" s="14" t="s">
        <v>3</v>
      </c>
      <c r="P168" s="144" t="s">
        <v>3</v>
      </c>
      <c r="Q168" s="144" t="s">
        <v>3</v>
      </c>
      <c r="R168" s="79" t="s">
        <v>3</v>
      </c>
      <c r="S168" s="914"/>
      <c r="T168" s="915"/>
      <c r="U168" s="916"/>
      <c r="V168" s="14" t="s">
        <v>3</v>
      </c>
      <c r="W168" s="144" t="s">
        <v>3</v>
      </c>
      <c r="X168" s="144" t="s">
        <v>3</v>
      </c>
      <c r="Y168" s="79" t="s">
        <v>3</v>
      </c>
      <c r="Z168" s="914"/>
      <c r="AA168" s="915"/>
      <c r="AB168" s="916"/>
      <c r="AC168" s="14" t="s">
        <v>3</v>
      </c>
      <c r="AD168" s="16" t="s">
        <v>3</v>
      </c>
      <c r="AE168" s="16" t="s">
        <v>3</v>
      </c>
      <c r="AF168" s="16" t="s">
        <v>3</v>
      </c>
      <c r="AG168" s="16" t="s">
        <v>3</v>
      </c>
      <c r="AH168" s="79" t="s">
        <v>3</v>
      </c>
      <c r="AI168" s="167"/>
      <c r="AJ168" s="79" t="s">
        <v>3</v>
      </c>
      <c r="AK168" s="169"/>
      <c r="AL168" s="14" t="s">
        <v>3</v>
      </c>
      <c r="AM168" s="79" t="s">
        <v>3</v>
      </c>
      <c r="AN168" s="917"/>
      <c r="AO168" s="918"/>
      <c r="AP168" s="918"/>
      <c r="AQ168" s="919"/>
      <c r="AR168" s="456" t="str">
        <f t="shared" si="174"/>
        <v/>
      </c>
      <c r="AS168" s="14" t="s">
        <v>3</v>
      </c>
      <c r="AT168" s="16" t="s">
        <v>3</v>
      </c>
      <c r="AU168" s="153" t="s">
        <v>3</v>
      </c>
      <c r="AV168" s="158" t="s">
        <v>3</v>
      </c>
      <c r="AW168" s="79" t="s">
        <v>3</v>
      </c>
      <c r="AX168" s="79" t="s">
        <v>3</v>
      </c>
      <c r="AY168" s="153" t="s">
        <v>3</v>
      </c>
      <c r="AZ168" s="231"/>
      <c r="BA168" s="437" t="str">
        <f>IF($F$12="","",IF($AZ168="","",HLOOKUP($F$12,別紙mast!$D$4:$K$7,3,FALSE)))</f>
        <v/>
      </c>
      <c r="BB168" s="232" t="str">
        <f t="shared" si="161"/>
        <v/>
      </c>
      <c r="BC168" s="232" t="str">
        <f>IF($F$12="","",IF($AZ168="","",HLOOKUP($F$12,別紙mast!$D$9:$K$11,3,FALSE)))</f>
        <v/>
      </c>
      <c r="BD168" s="171" t="str">
        <f t="shared" si="162"/>
        <v/>
      </c>
      <c r="BE168" s="239"/>
      <c r="BF168" s="902" t="str">
        <f>IF($F$12="","",IF($BE168="","",HLOOKUP($F$12,別紙mast!$D$4:$K$7,4,FALSE)))</f>
        <v/>
      </c>
      <c r="BG168" s="903"/>
      <c r="BH168" s="233" t="str">
        <f t="shared" si="163"/>
        <v/>
      </c>
      <c r="BI168" s="235"/>
      <c r="BJ168" s="236"/>
      <c r="BK168" s="236"/>
      <c r="BL168" s="237"/>
      <c r="BM168" s="238"/>
      <c r="BN168" s="453"/>
      <c r="BO168" s="442" t="str">
        <f t="shared" si="164"/>
        <v/>
      </c>
      <c r="BP168" s="433" t="str">
        <f t="shared" si="142"/>
        <v/>
      </c>
      <c r="BQ168" s="445" t="str">
        <f t="shared" si="165"/>
        <v/>
      </c>
      <c r="BR168" s="433" t="str">
        <f t="shared" si="143"/>
        <v/>
      </c>
      <c r="BS168" s="444" t="str">
        <f t="shared" si="144"/>
        <v/>
      </c>
      <c r="BT168" s="432" t="str">
        <f t="shared" si="166"/>
        <v/>
      </c>
      <c r="BU168" s="441" t="str">
        <f t="shared" si="167"/>
        <v/>
      </c>
      <c r="BV168" s="457" t="str">
        <f t="shared" si="168"/>
        <v/>
      </c>
      <c r="BW168" s="215"/>
      <c r="BX168" s="222" t="str">
        <f t="shared" si="145"/>
        <v/>
      </c>
      <c r="BY168" s="222" t="str">
        <f t="shared" si="146"/>
        <v/>
      </c>
      <c r="BZ168" s="222" t="str">
        <f t="shared" si="147"/>
        <v/>
      </c>
      <c r="CA168" s="222" t="str">
        <f t="shared" si="148"/>
        <v/>
      </c>
      <c r="CB168" s="222" t="s">
        <v>468</v>
      </c>
      <c r="CC168" s="115"/>
      <c r="CD168" s="193" t="str">
        <f t="shared" si="149"/>
        <v/>
      </c>
      <c r="CE168" s="192" t="str">
        <f t="shared" si="150"/>
        <v/>
      </c>
      <c r="CF168" s="192" t="str">
        <f t="shared" si="151"/>
        <v/>
      </c>
      <c r="CG168" s="448" t="str">
        <f t="shared" si="152"/>
        <v/>
      </c>
      <c r="CH168" s="192" t="str">
        <f t="shared" si="153"/>
        <v/>
      </c>
      <c r="CI168" s="448" t="str">
        <f t="shared" si="154"/>
        <v/>
      </c>
      <c r="CJ168" s="446" t="str">
        <f t="shared" si="155"/>
        <v/>
      </c>
      <c r="CK168" s="386" t="str">
        <f t="shared" si="156"/>
        <v/>
      </c>
      <c r="CL168" s="387" t="str">
        <f t="shared" si="157"/>
        <v/>
      </c>
      <c r="CM168" s="387" t="str">
        <f t="shared" si="158"/>
        <v/>
      </c>
      <c r="CN168" s="430" t="str">
        <f t="shared" si="169"/>
        <v/>
      </c>
      <c r="CO168" s="229" t="str">
        <f t="shared" si="159"/>
        <v/>
      </c>
      <c r="CP168" s="229" t="str">
        <f t="shared" si="170"/>
        <v/>
      </c>
      <c r="CQ168" s="230" t="str">
        <f t="shared" si="160"/>
        <v/>
      </c>
      <c r="CR168" s="229" t="str">
        <f t="shared" si="171"/>
        <v/>
      </c>
      <c r="CS168" s="230" t="str">
        <f t="shared" si="172"/>
        <v/>
      </c>
      <c r="CT168" s="428" t="str">
        <f t="shared" si="173"/>
        <v/>
      </c>
      <c r="CU168" s="115"/>
      <c r="CV168" s="115"/>
      <c r="CW168" s="115"/>
      <c r="CX168" s="115"/>
      <c r="CY168" s="115"/>
      <c r="CZ168" s="115"/>
      <c r="DA168" s="115"/>
      <c r="DB168" s="115"/>
      <c r="DC168" s="115"/>
      <c r="DD168" s="115"/>
      <c r="DE168" s="115"/>
      <c r="DF168" s="115"/>
      <c r="DG168" s="125"/>
    </row>
    <row r="169" spans="2:111" ht="17.100000000000001" customHeight="1">
      <c r="B169" s="434">
        <v>139</v>
      </c>
      <c r="C169" s="904"/>
      <c r="D169" s="905"/>
      <c r="E169" s="905"/>
      <c r="F169" s="906"/>
      <c r="G169" s="907"/>
      <c r="H169" s="908"/>
      <c r="I169" s="909"/>
      <c r="J169" s="910"/>
      <c r="K169" s="911"/>
      <c r="L169" s="912"/>
      <c r="M169" s="912"/>
      <c r="N169" s="913"/>
      <c r="O169" s="14" t="s">
        <v>3</v>
      </c>
      <c r="P169" s="144" t="s">
        <v>3</v>
      </c>
      <c r="Q169" s="144" t="s">
        <v>3</v>
      </c>
      <c r="R169" s="79" t="s">
        <v>3</v>
      </c>
      <c r="S169" s="914"/>
      <c r="T169" s="915"/>
      <c r="U169" s="916"/>
      <c r="V169" s="14" t="s">
        <v>3</v>
      </c>
      <c r="W169" s="144" t="s">
        <v>3</v>
      </c>
      <c r="X169" s="144" t="s">
        <v>3</v>
      </c>
      <c r="Y169" s="79" t="s">
        <v>3</v>
      </c>
      <c r="Z169" s="914"/>
      <c r="AA169" s="915"/>
      <c r="AB169" s="916"/>
      <c r="AC169" s="14" t="s">
        <v>3</v>
      </c>
      <c r="AD169" s="16" t="s">
        <v>3</v>
      </c>
      <c r="AE169" s="16" t="s">
        <v>3</v>
      </c>
      <c r="AF169" s="16" t="s">
        <v>3</v>
      </c>
      <c r="AG169" s="16" t="s">
        <v>3</v>
      </c>
      <c r="AH169" s="79" t="s">
        <v>3</v>
      </c>
      <c r="AI169" s="167"/>
      <c r="AJ169" s="79" t="s">
        <v>3</v>
      </c>
      <c r="AK169" s="169"/>
      <c r="AL169" s="14" t="s">
        <v>3</v>
      </c>
      <c r="AM169" s="79" t="s">
        <v>3</v>
      </c>
      <c r="AN169" s="917"/>
      <c r="AO169" s="918"/>
      <c r="AP169" s="918"/>
      <c r="AQ169" s="919"/>
      <c r="AR169" s="456" t="str">
        <f t="shared" si="174"/>
        <v/>
      </c>
      <c r="AS169" s="14" t="s">
        <v>3</v>
      </c>
      <c r="AT169" s="16" t="s">
        <v>3</v>
      </c>
      <c r="AU169" s="153" t="s">
        <v>3</v>
      </c>
      <c r="AV169" s="158" t="s">
        <v>3</v>
      </c>
      <c r="AW169" s="79" t="s">
        <v>3</v>
      </c>
      <c r="AX169" s="79" t="s">
        <v>3</v>
      </c>
      <c r="AY169" s="153" t="s">
        <v>3</v>
      </c>
      <c r="AZ169" s="231"/>
      <c r="BA169" s="437" t="str">
        <f>IF($F$12="","",IF($AZ169="","",HLOOKUP($F$12,別紙mast!$D$4:$K$7,3,FALSE)))</f>
        <v/>
      </c>
      <c r="BB169" s="232" t="str">
        <f t="shared" si="161"/>
        <v/>
      </c>
      <c r="BC169" s="232" t="str">
        <f>IF($F$12="","",IF($AZ169="","",HLOOKUP($F$12,別紙mast!$D$9:$K$11,3,FALSE)))</f>
        <v/>
      </c>
      <c r="BD169" s="171" t="str">
        <f t="shared" si="162"/>
        <v/>
      </c>
      <c r="BE169" s="239"/>
      <c r="BF169" s="902" t="str">
        <f>IF($F$12="","",IF($BE169="","",HLOOKUP($F$12,別紙mast!$D$4:$K$7,4,FALSE)))</f>
        <v/>
      </c>
      <c r="BG169" s="903"/>
      <c r="BH169" s="233" t="str">
        <f t="shared" si="163"/>
        <v/>
      </c>
      <c r="BI169" s="235"/>
      <c r="BJ169" s="236"/>
      <c r="BK169" s="236"/>
      <c r="BL169" s="237"/>
      <c r="BM169" s="238"/>
      <c r="BN169" s="453"/>
      <c r="BO169" s="442" t="str">
        <f t="shared" si="164"/>
        <v/>
      </c>
      <c r="BP169" s="433" t="str">
        <f t="shared" si="142"/>
        <v/>
      </c>
      <c r="BQ169" s="445" t="str">
        <f t="shared" si="165"/>
        <v/>
      </c>
      <c r="BR169" s="433" t="str">
        <f t="shared" si="143"/>
        <v/>
      </c>
      <c r="BS169" s="444" t="str">
        <f t="shared" si="144"/>
        <v/>
      </c>
      <c r="BT169" s="432" t="str">
        <f t="shared" si="166"/>
        <v/>
      </c>
      <c r="BU169" s="441" t="str">
        <f t="shared" si="167"/>
        <v/>
      </c>
      <c r="BV169" s="457" t="str">
        <f t="shared" si="168"/>
        <v/>
      </c>
      <c r="BW169" s="215"/>
      <c r="BX169" s="222" t="str">
        <f t="shared" si="145"/>
        <v/>
      </c>
      <c r="BY169" s="222" t="str">
        <f t="shared" si="146"/>
        <v/>
      </c>
      <c r="BZ169" s="222" t="str">
        <f t="shared" si="147"/>
        <v/>
      </c>
      <c r="CA169" s="222" t="str">
        <f t="shared" si="148"/>
        <v/>
      </c>
      <c r="CB169" s="222" t="s">
        <v>468</v>
      </c>
      <c r="CC169" s="115"/>
      <c r="CD169" s="193" t="str">
        <f t="shared" si="149"/>
        <v/>
      </c>
      <c r="CE169" s="192" t="str">
        <f t="shared" si="150"/>
        <v/>
      </c>
      <c r="CF169" s="192" t="str">
        <f t="shared" si="151"/>
        <v/>
      </c>
      <c r="CG169" s="448" t="str">
        <f t="shared" si="152"/>
        <v/>
      </c>
      <c r="CH169" s="192" t="str">
        <f t="shared" si="153"/>
        <v/>
      </c>
      <c r="CI169" s="448" t="str">
        <f t="shared" si="154"/>
        <v/>
      </c>
      <c r="CJ169" s="446" t="str">
        <f t="shared" si="155"/>
        <v/>
      </c>
      <c r="CK169" s="386" t="str">
        <f t="shared" si="156"/>
        <v/>
      </c>
      <c r="CL169" s="387" t="str">
        <f t="shared" si="157"/>
        <v/>
      </c>
      <c r="CM169" s="387" t="str">
        <f t="shared" si="158"/>
        <v/>
      </c>
      <c r="CN169" s="430" t="str">
        <f t="shared" si="169"/>
        <v/>
      </c>
      <c r="CO169" s="229" t="str">
        <f t="shared" si="159"/>
        <v/>
      </c>
      <c r="CP169" s="229" t="str">
        <f t="shared" si="170"/>
        <v/>
      </c>
      <c r="CQ169" s="230" t="str">
        <f t="shared" si="160"/>
        <v/>
      </c>
      <c r="CR169" s="229" t="str">
        <f t="shared" si="171"/>
        <v/>
      </c>
      <c r="CS169" s="230" t="str">
        <f t="shared" si="172"/>
        <v/>
      </c>
      <c r="CT169" s="428" t="str">
        <f t="shared" si="173"/>
        <v/>
      </c>
      <c r="CU169" s="115"/>
      <c r="CV169" s="115"/>
      <c r="CW169" s="115"/>
      <c r="CX169" s="115"/>
      <c r="CY169" s="115"/>
      <c r="CZ169" s="115"/>
      <c r="DA169" s="115"/>
      <c r="DB169" s="115"/>
      <c r="DC169" s="115"/>
      <c r="DD169" s="115"/>
      <c r="DE169" s="115"/>
      <c r="DF169" s="115"/>
      <c r="DG169" s="125"/>
    </row>
    <row r="170" spans="2:111" ht="17.100000000000001" customHeight="1">
      <c r="B170" s="434">
        <v>140</v>
      </c>
      <c r="C170" s="904"/>
      <c r="D170" s="905"/>
      <c r="E170" s="905"/>
      <c r="F170" s="906"/>
      <c r="G170" s="907"/>
      <c r="H170" s="908"/>
      <c r="I170" s="909"/>
      <c r="J170" s="910"/>
      <c r="K170" s="911"/>
      <c r="L170" s="912"/>
      <c r="M170" s="912"/>
      <c r="N170" s="913"/>
      <c r="O170" s="14" t="s">
        <v>3</v>
      </c>
      <c r="P170" s="144" t="s">
        <v>3</v>
      </c>
      <c r="Q170" s="144" t="s">
        <v>3</v>
      </c>
      <c r="R170" s="79" t="s">
        <v>3</v>
      </c>
      <c r="S170" s="914"/>
      <c r="T170" s="915"/>
      <c r="U170" s="916"/>
      <c r="V170" s="14" t="s">
        <v>3</v>
      </c>
      <c r="W170" s="144" t="s">
        <v>3</v>
      </c>
      <c r="X170" s="144" t="s">
        <v>3</v>
      </c>
      <c r="Y170" s="79" t="s">
        <v>3</v>
      </c>
      <c r="Z170" s="914"/>
      <c r="AA170" s="915"/>
      <c r="AB170" s="916"/>
      <c r="AC170" s="14" t="s">
        <v>3</v>
      </c>
      <c r="AD170" s="16" t="s">
        <v>3</v>
      </c>
      <c r="AE170" s="16" t="s">
        <v>3</v>
      </c>
      <c r="AF170" s="16" t="s">
        <v>3</v>
      </c>
      <c r="AG170" s="16" t="s">
        <v>3</v>
      </c>
      <c r="AH170" s="79" t="s">
        <v>3</v>
      </c>
      <c r="AI170" s="167"/>
      <c r="AJ170" s="79" t="s">
        <v>3</v>
      </c>
      <c r="AK170" s="169"/>
      <c r="AL170" s="14" t="s">
        <v>3</v>
      </c>
      <c r="AM170" s="79" t="s">
        <v>3</v>
      </c>
      <c r="AN170" s="917"/>
      <c r="AO170" s="918"/>
      <c r="AP170" s="918"/>
      <c r="AQ170" s="919"/>
      <c r="AR170" s="456" t="str">
        <f t="shared" si="174"/>
        <v/>
      </c>
      <c r="AS170" s="15" t="s">
        <v>3</v>
      </c>
      <c r="AT170" s="16" t="s">
        <v>3</v>
      </c>
      <c r="AU170" s="153" t="s">
        <v>3</v>
      </c>
      <c r="AV170" s="158" t="s">
        <v>3</v>
      </c>
      <c r="AW170" s="79" t="s">
        <v>3</v>
      </c>
      <c r="AX170" s="79" t="s">
        <v>3</v>
      </c>
      <c r="AY170" s="153" t="s">
        <v>3</v>
      </c>
      <c r="AZ170" s="231"/>
      <c r="BA170" s="437" t="str">
        <f>IF($F$12="","",IF($AZ170="","",HLOOKUP($F$12,別紙mast!$D$4:$K$7,3,FALSE)))</f>
        <v/>
      </c>
      <c r="BB170" s="232" t="str">
        <f t="shared" si="161"/>
        <v/>
      </c>
      <c r="BC170" s="232" t="str">
        <f>IF($F$12="","",IF($AZ170="","",HLOOKUP($F$12,別紙mast!$D$9:$K$11,3,FALSE)))</f>
        <v/>
      </c>
      <c r="BD170" s="171" t="str">
        <f t="shared" si="162"/>
        <v/>
      </c>
      <c r="BE170" s="239"/>
      <c r="BF170" s="902" t="str">
        <f>IF($F$12="","",IF($BE170="","",HLOOKUP($F$12,別紙mast!$D$4:$K$7,4,FALSE)))</f>
        <v/>
      </c>
      <c r="BG170" s="903"/>
      <c r="BH170" s="233" t="str">
        <f t="shared" si="163"/>
        <v/>
      </c>
      <c r="BI170" s="235"/>
      <c r="BJ170" s="236"/>
      <c r="BK170" s="236"/>
      <c r="BL170" s="237"/>
      <c r="BM170" s="238"/>
      <c r="BN170" s="453"/>
      <c r="BO170" s="442" t="str">
        <f t="shared" si="164"/>
        <v/>
      </c>
      <c r="BP170" s="433" t="str">
        <f t="shared" si="142"/>
        <v/>
      </c>
      <c r="BQ170" s="445" t="str">
        <f t="shared" si="165"/>
        <v/>
      </c>
      <c r="BR170" s="433" t="str">
        <f t="shared" si="143"/>
        <v/>
      </c>
      <c r="BS170" s="444" t="str">
        <f t="shared" si="144"/>
        <v/>
      </c>
      <c r="BT170" s="432" t="str">
        <f t="shared" si="166"/>
        <v/>
      </c>
      <c r="BU170" s="441" t="str">
        <f t="shared" si="167"/>
        <v/>
      </c>
      <c r="BV170" s="457" t="str">
        <f t="shared" si="168"/>
        <v/>
      </c>
      <c r="BW170" s="215"/>
      <c r="BX170" s="222" t="str">
        <f t="shared" si="145"/>
        <v/>
      </c>
      <c r="BY170" s="222" t="str">
        <f t="shared" si="146"/>
        <v/>
      </c>
      <c r="BZ170" s="222" t="str">
        <f t="shared" si="147"/>
        <v/>
      </c>
      <c r="CA170" s="222" t="str">
        <f t="shared" si="148"/>
        <v/>
      </c>
      <c r="CB170" s="222" t="s">
        <v>468</v>
      </c>
      <c r="CC170" s="115"/>
      <c r="CD170" s="193" t="str">
        <f t="shared" si="149"/>
        <v/>
      </c>
      <c r="CE170" s="192" t="str">
        <f t="shared" si="150"/>
        <v/>
      </c>
      <c r="CF170" s="192" t="str">
        <f t="shared" si="151"/>
        <v/>
      </c>
      <c r="CG170" s="448" t="str">
        <f t="shared" si="152"/>
        <v/>
      </c>
      <c r="CH170" s="192" t="str">
        <f t="shared" si="153"/>
        <v/>
      </c>
      <c r="CI170" s="448" t="str">
        <f t="shared" si="154"/>
        <v/>
      </c>
      <c r="CJ170" s="446" t="str">
        <f t="shared" si="155"/>
        <v/>
      </c>
      <c r="CK170" s="386" t="str">
        <f t="shared" si="156"/>
        <v/>
      </c>
      <c r="CL170" s="387" t="str">
        <f t="shared" si="157"/>
        <v/>
      </c>
      <c r="CM170" s="387" t="str">
        <f t="shared" si="158"/>
        <v/>
      </c>
      <c r="CN170" s="430" t="str">
        <f t="shared" si="169"/>
        <v/>
      </c>
      <c r="CO170" s="229" t="str">
        <f t="shared" si="159"/>
        <v/>
      </c>
      <c r="CP170" s="229" t="str">
        <f t="shared" si="170"/>
        <v/>
      </c>
      <c r="CQ170" s="230" t="str">
        <f t="shared" si="160"/>
        <v/>
      </c>
      <c r="CR170" s="229" t="str">
        <f t="shared" si="171"/>
        <v/>
      </c>
      <c r="CS170" s="230" t="str">
        <f t="shared" si="172"/>
        <v/>
      </c>
      <c r="CT170" s="428" t="str">
        <f t="shared" si="173"/>
        <v/>
      </c>
      <c r="CU170" s="115"/>
      <c r="CV170" s="115"/>
      <c r="CW170" s="115"/>
      <c r="CX170" s="115"/>
      <c r="CY170" s="115"/>
      <c r="CZ170" s="115"/>
      <c r="DA170" s="115"/>
      <c r="DB170" s="115"/>
      <c r="DC170" s="115"/>
      <c r="DD170" s="115"/>
      <c r="DE170" s="115"/>
      <c r="DF170" s="115"/>
      <c r="DG170" s="125"/>
    </row>
    <row r="171" spans="2:111" ht="17.100000000000001" customHeight="1">
      <c r="B171" s="434">
        <v>141</v>
      </c>
      <c r="C171" s="904"/>
      <c r="D171" s="905"/>
      <c r="E171" s="905"/>
      <c r="F171" s="906"/>
      <c r="G171" s="907"/>
      <c r="H171" s="908"/>
      <c r="I171" s="909"/>
      <c r="J171" s="910"/>
      <c r="K171" s="911"/>
      <c r="L171" s="912"/>
      <c r="M171" s="912"/>
      <c r="N171" s="913"/>
      <c r="O171" s="14" t="s">
        <v>3</v>
      </c>
      <c r="P171" s="144" t="s">
        <v>3</v>
      </c>
      <c r="Q171" s="144" t="s">
        <v>3</v>
      </c>
      <c r="R171" s="79" t="s">
        <v>3</v>
      </c>
      <c r="S171" s="914"/>
      <c r="T171" s="915"/>
      <c r="U171" s="916"/>
      <c r="V171" s="14" t="s">
        <v>3</v>
      </c>
      <c r="W171" s="144" t="s">
        <v>3</v>
      </c>
      <c r="X171" s="144" t="s">
        <v>3</v>
      </c>
      <c r="Y171" s="79" t="s">
        <v>3</v>
      </c>
      <c r="Z171" s="914"/>
      <c r="AA171" s="915"/>
      <c r="AB171" s="916"/>
      <c r="AC171" s="14" t="s">
        <v>3</v>
      </c>
      <c r="AD171" s="16" t="s">
        <v>3</v>
      </c>
      <c r="AE171" s="16" t="s">
        <v>3</v>
      </c>
      <c r="AF171" s="16" t="s">
        <v>3</v>
      </c>
      <c r="AG171" s="16" t="s">
        <v>3</v>
      </c>
      <c r="AH171" s="79" t="s">
        <v>3</v>
      </c>
      <c r="AI171" s="167"/>
      <c r="AJ171" s="79" t="s">
        <v>3</v>
      </c>
      <c r="AK171" s="169"/>
      <c r="AL171" s="14" t="s">
        <v>3</v>
      </c>
      <c r="AM171" s="79" t="s">
        <v>3</v>
      </c>
      <c r="AN171" s="917"/>
      <c r="AO171" s="918"/>
      <c r="AP171" s="918"/>
      <c r="AQ171" s="919"/>
      <c r="AR171" s="456" t="str">
        <f t="shared" si="174"/>
        <v/>
      </c>
      <c r="AS171" s="14" t="s">
        <v>3</v>
      </c>
      <c r="AT171" s="16" t="s">
        <v>3</v>
      </c>
      <c r="AU171" s="153" t="s">
        <v>3</v>
      </c>
      <c r="AV171" s="158" t="s">
        <v>3</v>
      </c>
      <c r="AW171" s="79" t="s">
        <v>3</v>
      </c>
      <c r="AX171" s="79" t="s">
        <v>3</v>
      </c>
      <c r="AY171" s="153" t="s">
        <v>3</v>
      </c>
      <c r="AZ171" s="231"/>
      <c r="BA171" s="437" t="str">
        <f>IF($F$12="","",IF($AZ171="","",HLOOKUP($F$12,別紙mast!$D$4:$K$7,3,FALSE)))</f>
        <v/>
      </c>
      <c r="BB171" s="232" t="str">
        <f t="shared" si="161"/>
        <v/>
      </c>
      <c r="BC171" s="232" t="str">
        <f>IF($F$12="","",IF($AZ171="","",HLOOKUP($F$12,別紙mast!$D$9:$K$11,3,FALSE)))</f>
        <v/>
      </c>
      <c r="BD171" s="171" t="str">
        <f t="shared" si="162"/>
        <v/>
      </c>
      <c r="BE171" s="239"/>
      <c r="BF171" s="902" t="str">
        <f>IF($F$12="","",IF($BE171="","",HLOOKUP($F$12,別紙mast!$D$4:$K$7,4,FALSE)))</f>
        <v/>
      </c>
      <c r="BG171" s="903"/>
      <c r="BH171" s="233" t="str">
        <f t="shared" si="163"/>
        <v/>
      </c>
      <c r="BI171" s="235"/>
      <c r="BJ171" s="236"/>
      <c r="BK171" s="236"/>
      <c r="BL171" s="237"/>
      <c r="BM171" s="238"/>
      <c r="BN171" s="453"/>
      <c r="BO171" s="442" t="str">
        <f t="shared" si="164"/>
        <v/>
      </c>
      <c r="BP171" s="433" t="str">
        <f t="shared" si="142"/>
        <v/>
      </c>
      <c r="BQ171" s="445" t="str">
        <f t="shared" si="165"/>
        <v/>
      </c>
      <c r="BR171" s="433" t="str">
        <f t="shared" si="143"/>
        <v/>
      </c>
      <c r="BS171" s="444" t="str">
        <f t="shared" si="144"/>
        <v/>
      </c>
      <c r="BT171" s="432" t="str">
        <f t="shared" si="166"/>
        <v/>
      </c>
      <c r="BU171" s="441" t="str">
        <f t="shared" si="167"/>
        <v/>
      </c>
      <c r="BV171" s="457" t="str">
        <f t="shared" si="168"/>
        <v/>
      </c>
      <c r="BW171" s="215"/>
      <c r="BX171" s="222" t="str">
        <f t="shared" si="145"/>
        <v/>
      </c>
      <c r="BY171" s="222" t="str">
        <f t="shared" si="146"/>
        <v/>
      </c>
      <c r="BZ171" s="222" t="str">
        <f t="shared" si="147"/>
        <v/>
      </c>
      <c r="CA171" s="222" t="str">
        <f t="shared" si="148"/>
        <v/>
      </c>
      <c r="CB171" s="222" t="s">
        <v>468</v>
      </c>
      <c r="CC171" s="115"/>
      <c r="CD171" s="193" t="str">
        <f t="shared" si="149"/>
        <v/>
      </c>
      <c r="CE171" s="192" t="str">
        <f t="shared" si="150"/>
        <v/>
      </c>
      <c r="CF171" s="192" t="str">
        <f t="shared" si="151"/>
        <v/>
      </c>
      <c r="CG171" s="448" t="str">
        <f t="shared" si="152"/>
        <v/>
      </c>
      <c r="CH171" s="192" t="str">
        <f t="shared" si="153"/>
        <v/>
      </c>
      <c r="CI171" s="448" t="str">
        <f t="shared" si="154"/>
        <v/>
      </c>
      <c r="CJ171" s="446" t="str">
        <f t="shared" si="155"/>
        <v/>
      </c>
      <c r="CK171" s="386" t="str">
        <f t="shared" si="156"/>
        <v/>
      </c>
      <c r="CL171" s="387" t="str">
        <f t="shared" si="157"/>
        <v/>
      </c>
      <c r="CM171" s="387" t="str">
        <f t="shared" si="158"/>
        <v/>
      </c>
      <c r="CN171" s="430" t="str">
        <f t="shared" si="169"/>
        <v/>
      </c>
      <c r="CO171" s="229" t="str">
        <f t="shared" si="159"/>
        <v/>
      </c>
      <c r="CP171" s="229" t="str">
        <f t="shared" si="170"/>
        <v/>
      </c>
      <c r="CQ171" s="230" t="str">
        <f t="shared" si="160"/>
        <v/>
      </c>
      <c r="CR171" s="229" t="str">
        <f t="shared" si="171"/>
        <v/>
      </c>
      <c r="CS171" s="230" t="str">
        <f t="shared" si="172"/>
        <v/>
      </c>
      <c r="CT171" s="428" t="str">
        <f t="shared" si="173"/>
        <v/>
      </c>
      <c r="CU171" s="115"/>
      <c r="CV171" s="115"/>
      <c r="CW171" s="115"/>
      <c r="CX171" s="115"/>
      <c r="CY171" s="115"/>
      <c r="CZ171" s="115"/>
      <c r="DA171" s="115"/>
      <c r="DB171" s="115"/>
      <c r="DC171" s="115"/>
      <c r="DD171" s="115"/>
      <c r="DE171" s="115"/>
      <c r="DF171" s="115"/>
      <c r="DG171" s="125"/>
    </row>
    <row r="172" spans="2:111" ht="17.100000000000001" customHeight="1">
      <c r="B172" s="434">
        <v>142</v>
      </c>
      <c r="C172" s="904"/>
      <c r="D172" s="905"/>
      <c r="E172" s="905"/>
      <c r="F172" s="906"/>
      <c r="G172" s="907"/>
      <c r="H172" s="908"/>
      <c r="I172" s="909"/>
      <c r="J172" s="910"/>
      <c r="K172" s="911"/>
      <c r="L172" s="912"/>
      <c r="M172" s="912"/>
      <c r="N172" s="913"/>
      <c r="O172" s="14" t="s">
        <v>3</v>
      </c>
      <c r="P172" s="144" t="s">
        <v>3</v>
      </c>
      <c r="Q172" s="144" t="s">
        <v>3</v>
      </c>
      <c r="R172" s="79" t="s">
        <v>3</v>
      </c>
      <c r="S172" s="914"/>
      <c r="T172" s="915"/>
      <c r="U172" s="916"/>
      <c r="V172" s="14" t="s">
        <v>3</v>
      </c>
      <c r="W172" s="144" t="s">
        <v>3</v>
      </c>
      <c r="X172" s="144" t="s">
        <v>3</v>
      </c>
      <c r="Y172" s="79" t="s">
        <v>3</v>
      </c>
      <c r="Z172" s="914"/>
      <c r="AA172" s="915"/>
      <c r="AB172" s="916"/>
      <c r="AC172" s="14" t="s">
        <v>3</v>
      </c>
      <c r="AD172" s="16" t="s">
        <v>3</v>
      </c>
      <c r="AE172" s="16" t="s">
        <v>3</v>
      </c>
      <c r="AF172" s="16" t="s">
        <v>3</v>
      </c>
      <c r="AG172" s="16" t="s">
        <v>3</v>
      </c>
      <c r="AH172" s="79" t="s">
        <v>3</v>
      </c>
      <c r="AI172" s="167"/>
      <c r="AJ172" s="79" t="s">
        <v>3</v>
      </c>
      <c r="AK172" s="169"/>
      <c r="AL172" s="14" t="s">
        <v>3</v>
      </c>
      <c r="AM172" s="79" t="s">
        <v>3</v>
      </c>
      <c r="AN172" s="917"/>
      <c r="AO172" s="918"/>
      <c r="AP172" s="918"/>
      <c r="AQ172" s="919"/>
      <c r="AR172" s="456" t="str">
        <f t="shared" si="174"/>
        <v/>
      </c>
      <c r="AS172" s="14" t="s">
        <v>3</v>
      </c>
      <c r="AT172" s="16" t="s">
        <v>3</v>
      </c>
      <c r="AU172" s="153" t="s">
        <v>3</v>
      </c>
      <c r="AV172" s="158" t="s">
        <v>3</v>
      </c>
      <c r="AW172" s="79" t="s">
        <v>3</v>
      </c>
      <c r="AX172" s="79" t="s">
        <v>3</v>
      </c>
      <c r="AY172" s="153" t="s">
        <v>3</v>
      </c>
      <c r="AZ172" s="231"/>
      <c r="BA172" s="437" t="str">
        <f>IF($F$12="","",IF($AZ172="","",HLOOKUP($F$12,別紙mast!$D$4:$K$7,3,FALSE)))</f>
        <v/>
      </c>
      <c r="BB172" s="232" t="str">
        <f t="shared" si="161"/>
        <v/>
      </c>
      <c r="BC172" s="232" t="str">
        <f>IF($F$12="","",IF($AZ172="","",HLOOKUP($F$12,別紙mast!$D$9:$K$11,3,FALSE)))</f>
        <v/>
      </c>
      <c r="BD172" s="171" t="str">
        <f t="shared" si="162"/>
        <v/>
      </c>
      <c r="BE172" s="239"/>
      <c r="BF172" s="902" t="str">
        <f>IF($F$12="","",IF($BE172="","",HLOOKUP($F$12,別紙mast!$D$4:$K$7,4,FALSE)))</f>
        <v/>
      </c>
      <c r="BG172" s="903"/>
      <c r="BH172" s="233" t="str">
        <f t="shared" si="163"/>
        <v/>
      </c>
      <c r="BI172" s="235"/>
      <c r="BJ172" s="236"/>
      <c r="BK172" s="236"/>
      <c r="BL172" s="237"/>
      <c r="BM172" s="238"/>
      <c r="BN172" s="453"/>
      <c r="BO172" s="442" t="str">
        <f t="shared" si="164"/>
        <v/>
      </c>
      <c r="BP172" s="433" t="str">
        <f t="shared" si="142"/>
        <v/>
      </c>
      <c r="BQ172" s="445" t="str">
        <f t="shared" si="165"/>
        <v/>
      </c>
      <c r="BR172" s="433" t="str">
        <f t="shared" si="143"/>
        <v/>
      </c>
      <c r="BS172" s="444" t="str">
        <f t="shared" si="144"/>
        <v/>
      </c>
      <c r="BT172" s="432" t="str">
        <f t="shared" si="166"/>
        <v/>
      </c>
      <c r="BU172" s="441" t="str">
        <f t="shared" si="167"/>
        <v/>
      </c>
      <c r="BV172" s="457" t="str">
        <f t="shared" si="168"/>
        <v/>
      </c>
      <c r="BW172" s="215"/>
      <c r="BX172" s="222" t="str">
        <f t="shared" si="145"/>
        <v/>
      </c>
      <c r="BY172" s="222" t="str">
        <f t="shared" si="146"/>
        <v/>
      </c>
      <c r="BZ172" s="222" t="str">
        <f t="shared" si="147"/>
        <v/>
      </c>
      <c r="CA172" s="222" t="str">
        <f t="shared" si="148"/>
        <v/>
      </c>
      <c r="CB172" s="222" t="s">
        <v>468</v>
      </c>
      <c r="CC172" s="115"/>
      <c r="CD172" s="193" t="str">
        <f t="shared" si="149"/>
        <v/>
      </c>
      <c r="CE172" s="192" t="str">
        <f t="shared" si="150"/>
        <v/>
      </c>
      <c r="CF172" s="192" t="str">
        <f t="shared" si="151"/>
        <v/>
      </c>
      <c r="CG172" s="448" t="str">
        <f t="shared" si="152"/>
        <v/>
      </c>
      <c r="CH172" s="192" t="str">
        <f t="shared" si="153"/>
        <v/>
      </c>
      <c r="CI172" s="448" t="str">
        <f t="shared" si="154"/>
        <v/>
      </c>
      <c r="CJ172" s="446" t="str">
        <f t="shared" si="155"/>
        <v/>
      </c>
      <c r="CK172" s="386" t="str">
        <f t="shared" si="156"/>
        <v/>
      </c>
      <c r="CL172" s="387" t="str">
        <f t="shared" si="157"/>
        <v/>
      </c>
      <c r="CM172" s="387" t="str">
        <f t="shared" si="158"/>
        <v/>
      </c>
      <c r="CN172" s="430" t="str">
        <f t="shared" si="169"/>
        <v/>
      </c>
      <c r="CO172" s="229" t="str">
        <f t="shared" si="159"/>
        <v/>
      </c>
      <c r="CP172" s="229" t="str">
        <f t="shared" si="170"/>
        <v/>
      </c>
      <c r="CQ172" s="230" t="str">
        <f t="shared" si="160"/>
        <v/>
      </c>
      <c r="CR172" s="229" t="str">
        <f t="shared" si="171"/>
        <v/>
      </c>
      <c r="CS172" s="230" t="str">
        <f t="shared" si="172"/>
        <v/>
      </c>
      <c r="CT172" s="428" t="str">
        <f t="shared" si="173"/>
        <v/>
      </c>
      <c r="CU172" s="115"/>
      <c r="CV172" s="115"/>
      <c r="CW172" s="115"/>
      <c r="CX172" s="115"/>
      <c r="CY172" s="115"/>
      <c r="CZ172" s="115"/>
      <c r="DA172" s="115"/>
      <c r="DB172" s="115"/>
      <c r="DC172" s="115"/>
      <c r="DD172" s="115"/>
      <c r="DE172" s="115"/>
      <c r="DF172" s="115"/>
      <c r="DG172" s="125"/>
    </row>
    <row r="173" spans="2:111" ht="17.100000000000001" customHeight="1">
      <c r="B173" s="434">
        <v>143</v>
      </c>
      <c r="C173" s="904"/>
      <c r="D173" s="905"/>
      <c r="E173" s="905"/>
      <c r="F173" s="906"/>
      <c r="G173" s="907"/>
      <c r="H173" s="908"/>
      <c r="I173" s="909"/>
      <c r="J173" s="910"/>
      <c r="K173" s="911"/>
      <c r="L173" s="912"/>
      <c r="M173" s="912"/>
      <c r="N173" s="913"/>
      <c r="O173" s="14" t="s">
        <v>3</v>
      </c>
      <c r="P173" s="144" t="s">
        <v>3</v>
      </c>
      <c r="Q173" s="144" t="s">
        <v>3</v>
      </c>
      <c r="R173" s="79" t="s">
        <v>3</v>
      </c>
      <c r="S173" s="914"/>
      <c r="T173" s="915"/>
      <c r="U173" s="916"/>
      <c r="V173" s="14" t="s">
        <v>3</v>
      </c>
      <c r="W173" s="144" t="s">
        <v>3</v>
      </c>
      <c r="X173" s="144" t="s">
        <v>3</v>
      </c>
      <c r="Y173" s="79" t="s">
        <v>3</v>
      </c>
      <c r="Z173" s="914"/>
      <c r="AA173" s="915"/>
      <c r="AB173" s="916"/>
      <c r="AC173" s="14" t="s">
        <v>3</v>
      </c>
      <c r="AD173" s="16" t="s">
        <v>3</v>
      </c>
      <c r="AE173" s="16" t="s">
        <v>3</v>
      </c>
      <c r="AF173" s="16" t="s">
        <v>3</v>
      </c>
      <c r="AG173" s="16" t="s">
        <v>3</v>
      </c>
      <c r="AH173" s="79" t="s">
        <v>3</v>
      </c>
      <c r="AI173" s="167"/>
      <c r="AJ173" s="79" t="s">
        <v>3</v>
      </c>
      <c r="AK173" s="169"/>
      <c r="AL173" s="14" t="s">
        <v>3</v>
      </c>
      <c r="AM173" s="79" t="s">
        <v>3</v>
      </c>
      <c r="AN173" s="917"/>
      <c r="AO173" s="918"/>
      <c r="AP173" s="918"/>
      <c r="AQ173" s="919"/>
      <c r="AR173" s="456" t="str">
        <f t="shared" si="174"/>
        <v/>
      </c>
      <c r="AS173" s="14" t="s">
        <v>3</v>
      </c>
      <c r="AT173" s="16" t="s">
        <v>3</v>
      </c>
      <c r="AU173" s="153" t="s">
        <v>3</v>
      </c>
      <c r="AV173" s="158" t="s">
        <v>3</v>
      </c>
      <c r="AW173" s="79" t="s">
        <v>3</v>
      </c>
      <c r="AX173" s="79" t="s">
        <v>3</v>
      </c>
      <c r="AY173" s="153" t="s">
        <v>3</v>
      </c>
      <c r="AZ173" s="231"/>
      <c r="BA173" s="437" t="str">
        <f>IF($F$12="","",IF($AZ173="","",HLOOKUP($F$12,別紙mast!$D$4:$K$7,3,FALSE)))</f>
        <v/>
      </c>
      <c r="BB173" s="232" t="str">
        <f t="shared" si="161"/>
        <v/>
      </c>
      <c r="BC173" s="232" t="str">
        <f>IF($F$12="","",IF($AZ173="","",HLOOKUP($F$12,別紙mast!$D$9:$K$11,3,FALSE)))</f>
        <v/>
      </c>
      <c r="BD173" s="171" t="str">
        <f t="shared" si="162"/>
        <v/>
      </c>
      <c r="BE173" s="239"/>
      <c r="BF173" s="902" t="str">
        <f>IF($F$12="","",IF($BE173="","",HLOOKUP($F$12,別紙mast!$D$4:$K$7,4,FALSE)))</f>
        <v/>
      </c>
      <c r="BG173" s="903"/>
      <c r="BH173" s="233" t="str">
        <f t="shared" si="163"/>
        <v/>
      </c>
      <c r="BI173" s="235"/>
      <c r="BJ173" s="236"/>
      <c r="BK173" s="236"/>
      <c r="BL173" s="237"/>
      <c r="BM173" s="238"/>
      <c r="BN173" s="453"/>
      <c r="BO173" s="442" t="str">
        <f t="shared" si="164"/>
        <v/>
      </c>
      <c r="BP173" s="433" t="str">
        <f t="shared" si="142"/>
        <v/>
      </c>
      <c r="BQ173" s="445" t="str">
        <f t="shared" si="165"/>
        <v/>
      </c>
      <c r="BR173" s="433" t="str">
        <f t="shared" si="143"/>
        <v/>
      </c>
      <c r="BS173" s="444" t="str">
        <f t="shared" si="144"/>
        <v/>
      </c>
      <c r="BT173" s="432" t="str">
        <f t="shared" si="166"/>
        <v/>
      </c>
      <c r="BU173" s="441" t="str">
        <f t="shared" si="167"/>
        <v/>
      </c>
      <c r="BV173" s="457" t="str">
        <f t="shared" si="168"/>
        <v/>
      </c>
      <c r="BW173" s="215"/>
      <c r="BX173" s="222" t="str">
        <f t="shared" si="145"/>
        <v/>
      </c>
      <c r="BY173" s="222" t="str">
        <f t="shared" si="146"/>
        <v/>
      </c>
      <c r="BZ173" s="222" t="str">
        <f t="shared" si="147"/>
        <v/>
      </c>
      <c r="CA173" s="222" t="str">
        <f t="shared" si="148"/>
        <v/>
      </c>
      <c r="CB173" s="222" t="s">
        <v>468</v>
      </c>
      <c r="CC173" s="115"/>
      <c r="CD173" s="193" t="str">
        <f t="shared" si="149"/>
        <v/>
      </c>
      <c r="CE173" s="192" t="str">
        <f t="shared" si="150"/>
        <v/>
      </c>
      <c r="CF173" s="192" t="str">
        <f t="shared" si="151"/>
        <v/>
      </c>
      <c r="CG173" s="448" t="str">
        <f t="shared" si="152"/>
        <v/>
      </c>
      <c r="CH173" s="192" t="str">
        <f t="shared" si="153"/>
        <v/>
      </c>
      <c r="CI173" s="448" t="str">
        <f t="shared" si="154"/>
        <v/>
      </c>
      <c r="CJ173" s="446" t="str">
        <f t="shared" si="155"/>
        <v/>
      </c>
      <c r="CK173" s="386" t="str">
        <f t="shared" si="156"/>
        <v/>
      </c>
      <c r="CL173" s="387" t="str">
        <f t="shared" si="157"/>
        <v/>
      </c>
      <c r="CM173" s="387" t="str">
        <f t="shared" si="158"/>
        <v/>
      </c>
      <c r="CN173" s="430" t="str">
        <f t="shared" si="169"/>
        <v/>
      </c>
      <c r="CO173" s="229" t="str">
        <f t="shared" si="159"/>
        <v/>
      </c>
      <c r="CP173" s="229" t="str">
        <f t="shared" si="170"/>
        <v/>
      </c>
      <c r="CQ173" s="230" t="str">
        <f t="shared" si="160"/>
        <v/>
      </c>
      <c r="CR173" s="229" t="str">
        <f t="shared" si="171"/>
        <v/>
      </c>
      <c r="CS173" s="230" t="str">
        <f t="shared" si="172"/>
        <v/>
      </c>
      <c r="CT173" s="428" t="str">
        <f t="shared" si="173"/>
        <v/>
      </c>
      <c r="CU173" s="115"/>
      <c r="CV173" s="115"/>
      <c r="CW173" s="115"/>
      <c r="CX173" s="115"/>
      <c r="CY173" s="115"/>
      <c r="CZ173" s="115"/>
      <c r="DA173" s="115"/>
      <c r="DB173" s="115"/>
      <c r="DC173" s="115"/>
      <c r="DD173" s="115"/>
      <c r="DE173" s="115"/>
      <c r="DF173" s="115"/>
      <c r="DG173" s="125"/>
    </row>
    <row r="174" spans="2:111" ht="17.100000000000001" customHeight="1">
      <c r="B174" s="434">
        <v>144</v>
      </c>
      <c r="C174" s="904"/>
      <c r="D174" s="905"/>
      <c r="E174" s="905"/>
      <c r="F174" s="906"/>
      <c r="G174" s="907"/>
      <c r="H174" s="908"/>
      <c r="I174" s="909"/>
      <c r="J174" s="910"/>
      <c r="K174" s="911"/>
      <c r="L174" s="912"/>
      <c r="M174" s="912"/>
      <c r="N174" s="913"/>
      <c r="O174" s="14" t="s">
        <v>3</v>
      </c>
      <c r="P174" s="144" t="s">
        <v>3</v>
      </c>
      <c r="Q174" s="144" t="s">
        <v>3</v>
      </c>
      <c r="R174" s="79" t="s">
        <v>3</v>
      </c>
      <c r="S174" s="914"/>
      <c r="T174" s="915"/>
      <c r="U174" s="916"/>
      <c r="V174" s="14" t="s">
        <v>3</v>
      </c>
      <c r="W174" s="144" t="s">
        <v>3</v>
      </c>
      <c r="X174" s="144" t="s">
        <v>3</v>
      </c>
      <c r="Y174" s="79" t="s">
        <v>3</v>
      </c>
      <c r="Z174" s="914"/>
      <c r="AA174" s="915"/>
      <c r="AB174" s="916"/>
      <c r="AC174" s="14" t="s">
        <v>3</v>
      </c>
      <c r="AD174" s="16" t="s">
        <v>3</v>
      </c>
      <c r="AE174" s="16" t="s">
        <v>3</v>
      </c>
      <c r="AF174" s="16" t="s">
        <v>3</v>
      </c>
      <c r="AG174" s="16" t="s">
        <v>3</v>
      </c>
      <c r="AH174" s="79" t="s">
        <v>3</v>
      </c>
      <c r="AI174" s="167"/>
      <c r="AJ174" s="79" t="s">
        <v>3</v>
      </c>
      <c r="AK174" s="169"/>
      <c r="AL174" s="14" t="s">
        <v>3</v>
      </c>
      <c r="AM174" s="79" t="s">
        <v>3</v>
      </c>
      <c r="AN174" s="917"/>
      <c r="AO174" s="918"/>
      <c r="AP174" s="918"/>
      <c r="AQ174" s="919"/>
      <c r="AR174" s="456" t="str">
        <f t="shared" si="174"/>
        <v/>
      </c>
      <c r="AS174" s="14" t="s">
        <v>3</v>
      </c>
      <c r="AT174" s="16" t="s">
        <v>3</v>
      </c>
      <c r="AU174" s="153" t="s">
        <v>3</v>
      </c>
      <c r="AV174" s="158" t="s">
        <v>3</v>
      </c>
      <c r="AW174" s="79" t="s">
        <v>3</v>
      </c>
      <c r="AX174" s="79" t="s">
        <v>3</v>
      </c>
      <c r="AY174" s="153" t="s">
        <v>3</v>
      </c>
      <c r="AZ174" s="231"/>
      <c r="BA174" s="437" t="str">
        <f>IF($F$12="","",IF($AZ174="","",HLOOKUP($F$12,別紙mast!$D$4:$K$7,3,FALSE)))</f>
        <v/>
      </c>
      <c r="BB174" s="232" t="str">
        <f t="shared" si="161"/>
        <v/>
      </c>
      <c r="BC174" s="232" t="str">
        <f>IF($F$12="","",IF($AZ174="","",HLOOKUP($F$12,別紙mast!$D$9:$K$11,3,FALSE)))</f>
        <v/>
      </c>
      <c r="BD174" s="171" t="str">
        <f t="shared" si="162"/>
        <v/>
      </c>
      <c r="BE174" s="239"/>
      <c r="BF174" s="902" t="str">
        <f>IF($F$12="","",IF($BE174="","",HLOOKUP($F$12,別紙mast!$D$4:$K$7,4,FALSE)))</f>
        <v/>
      </c>
      <c r="BG174" s="903"/>
      <c r="BH174" s="233" t="str">
        <f t="shared" si="163"/>
        <v/>
      </c>
      <c r="BI174" s="235"/>
      <c r="BJ174" s="236"/>
      <c r="BK174" s="236"/>
      <c r="BL174" s="237"/>
      <c r="BM174" s="238"/>
      <c r="BN174" s="453"/>
      <c r="BO174" s="442" t="str">
        <f t="shared" si="164"/>
        <v/>
      </c>
      <c r="BP174" s="433" t="str">
        <f t="shared" si="142"/>
        <v/>
      </c>
      <c r="BQ174" s="445" t="str">
        <f t="shared" si="165"/>
        <v/>
      </c>
      <c r="BR174" s="433" t="str">
        <f t="shared" si="143"/>
        <v/>
      </c>
      <c r="BS174" s="444" t="str">
        <f t="shared" si="144"/>
        <v/>
      </c>
      <c r="BT174" s="432" t="str">
        <f t="shared" si="166"/>
        <v/>
      </c>
      <c r="BU174" s="441" t="str">
        <f t="shared" si="167"/>
        <v/>
      </c>
      <c r="BV174" s="457" t="str">
        <f t="shared" si="168"/>
        <v/>
      </c>
      <c r="BW174" s="215"/>
      <c r="BX174" s="222" t="str">
        <f t="shared" si="145"/>
        <v/>
      </c>
      <c r="BY174" s="222" t="str">
        <f t="shared" si="146"/>
        <v/>
      </c>
      <c r="BZ174" s="222" t="str">
        <f t="shared" si="147"/>
        <v/>
      </c>
      <c r="CA174" s="222" t="str">
        <f t="shared" si="148"/>
        <v/>
      </c>
      <c r="CB174" s="222" t="s">
        <v>468</v>
      </c>
      <c r="CC174" s="115"/>
      <c r="CD174" s="193" t="str">
        <f t="shared" si="149"/>
        <v/>
      </c>
      <c r="CE174" s="192" t="str">
        <f t="shared" si="150"/>
        <v/>
      </c>
      <c r="CF174" s="192" t="str">
        <f t="shared" si="151"/>
        <v/>
      </c>
      <c r="CG174" s="448" t="str">
        <f t="shared" si="152"/>
        <v/>
      </c>
      <c r="CH174" s="192" t="str">
        <f t="shared" si="153"/>
        <v/>
      </c>
      <c r="CI174" s="448" t="str">
        <f t="shared" si="154"/>
        <v/>
      </c>
      <c r="CJ174" s="446" t="str">
        <f t="shared" si="155"/>
        <v/>
      </c>
      <c r="CK174" s="386" t="str">
        <f t="shared" si="156"/>
        <v/>
      </c>
      <c r="CL174" s="387" t="str">
        <f t="shared" si="157"/>
        <v/>
      </c>
      <c r="CM174" s="387" t="str">
        <f t="shared" si="158"/>
        <v/>
      </c>
      <c r="CN174" s="430" t="str">
        <f t="shared" si="169"/>
        <v/>
      </c>
      <c r="CO174" s="229" t="str">
        <f t="shared" si="159"/>
        <v/>
      </c>
      <c r="CP174" s="229" t="str">
        <f t="shared" si="170"/>
        <v/>
      </c>
      <c r="CQ174" s="230" t="str">
        <f t="shared" si="160"/>
        <v/>
      </c>
      <c r="CR174" s="229" t="str">
        <f t="shared" si="171"/>
        <v/>
      </c>
      <c r="CS174" s="230" t="str">
        <f t="shared" si="172"/>
        <v/>
      </c>
      <c r="CT174" s="428" t="str">
        <f t="shared" si="173"/>
        <v/>
      </c>
      <c r="CU174" s="115"/>
      <c r="CV174" s="115"/>
      <c r="CW174" s="115"/>
      <c r="CX174" s="115"/>
      <c r="CY174" s="115"/>
      <c r="CZ174" s="115"/>
      <c r="DA174" s="115"/>
      <c r="DB174" s="115"/>
      <c r="DC174" s="115"/>
      <c r="DD174" s="115"/>
      <c r="DE174" s="115"/>
      <c r="DF174" s="115"/>
      <c r="DG174" s="125"/>
    </row>
    <row r="175" spans="2:111" ht="17.100000000000001" customHeight="1">
      <c r="B175" s="434">
        <v>145</v>
      </c>
      <c r="C175" s="904"/>
      <c r="D175" s="905"/>
      <c r="E175" s="905"/>
      <c r="F175" s="906"/>
      <c r="G175" s="907"/>
      <c r="H175" s="908"/>
      <c r="I175" s="909"/>
      <c r="J175" s="910"/>
      <c r="K175" s="911"/>
      <c r="L175" s="912"/>
      <c r="M175" s="912"/>
      <c r="N175" s="913"/>
      <c r="O175" s="14" t="s">
        <v>3</v>
      </c>
      <c r="P175" s="144" t="s">
        <v>3</v>
      </c>
      <c r="Q175" s="144" t="s">
        <v>3</v>
      </c>
      <c r="R175" s="79" t="s">
        <v>3</v>
      </c>
      <c r="S175" s="914"/>
      <c r="T175" s="915"/>
      <c r="U175" s="916"/>
      <c r="V175" s="14" t="s">
        <v>3</v>
      </c>
      <c r="W175" s="144" t="s">
        <v>3</v>
      </c>
      <c r="X175" s="144" t="s">
        <v>3</v>
      </c>
      <c r="Y175" s="79" t="s">
        <v>3</v>
      </c>
      <c r="Z175" s="914"/>
      <c r="AA175" s="915"/>
      <c r="AB175" s="916"/>
      <c r="AC175" s="14" t="s">
        <v>3</v>
      </c>
      <c r="AD175" s="16" t="s">
        <v>3</v>
      </c>
      <c r="AE175" s="16" t="s">
        <v>3</v>
      </c>
      <c r="AF175" s="16" t="s">
        <v>3</v>
      </c>
      <c r="AG175" s="16" t="s">
        <v>3</v>
      </c>
      <c r="AH175" s="79" t="s">
        <v>3</v>
      </c>
      <c r="AI175" s="167"/>
      <c r="AJ175" s="79" t="s">
        <v>3</v>
      </c>
      <c r="AK175" s="169"/>
      <c r="AL175" s="14" t="s">
        <v>3</v>
      </c>
      <c r="AM175" s="79" t="s">
        <v>3</v>
      </c>
      <c r="AN175" s="917"/>
      <c r="AO175" s="918"/>
      <c r="AP175" s="918"/>
      <c r="AQ175" s="919"/>
      <c r="AR175" s="456" t="str">
        <f t="shared" si="174"/>
        <v/>
      </c>
      <c r="AS175" s="14" t="s">
        <v>3</v>
      </c>
      <c r="AT175" s="16" t="s">
        <v>3</v>
      </c>
      <c r="AU175" s="153" t="s">
        <v>3</v>
      </c>
      <c r="AV175" s="158" t="s">
        <v>3</v>
      </c>
      <c r="AW175" s="79" t="s">
        <v>3</v>
      </c>
      <c r="AX175" s="79" t="s">
        <v>3</v>
      </c>
      <c r="AY175" s="153" t="s">
        <v>3</v>
      </c>
      <c r="AZ175" s="231"/>
      <c r="BA175" s="437" t="str">
        <f>IF($F$12="","",IF($AZ175="","",HLOOKUP($F$12,別紙mast!$D$4:$K$7,3,FALSE)))</f>
        <v/>
      </c>
      <c r="BB175" s="232" t="str">
        <f t="shared" si="161"/>
        <v/>
      </c>
      <c r="BC175" s="232" t="str">
        <f>IF($F$12="","",IF($AZ175="","",HLOOKUP($F$12,別紙mast!$D$9:$K$11,3,FALSE)))</f>
        <v/>
      </c>
      <c r="BD175" s="171" t="str">
        <f t="shared" si="162"/>
        <v/>
      </c>
      <c r="BE175" s="239"/>
      <c r="BF175" s="902" t="str">
        <f>IF($F$12="","",IF($BE175="","",HLOOKUP($F$12,別紙mast!$D$4:$K$7,4,FALSE)))</f>
        <v/>
      </c>
      <c r="BG175" s="903"/>
      <c r="BH175" s="233" t="str">
        <f t="shared" si="163"/>
        <v/>
      </c>
      <c r="BI175" s="235"/>
      <c r="BJ175" s="236"/>
      <c r="BK175" s="236"/>
      <c r="BL175" s="237"/>
      <c r="BM175" s="238"/>
      <c r="BN175" s="453"/>
      <c r="BO175" s="442" t="str">
        <f t="shared" si="164"/>
        <v/>
      </c>
      <c r="BP175" s="433" t="str">
        <f t="shared" si="142"/>
        <v/>
      </c>
      <c r="BQ175" s="445" t="str">
        <f t="shared" si="165"/>
        <v/>
      </c>
      <c r="BR175" s="433" t="str">
        <f t="shared" si="143"/>
        <v/>
      </c>
      <c r="BS175" s="444" t="str">
        <f t="shared" si="144"/>
        <v/>
      </c>
      <c r="BT175" s="432" t="str">
        <f t="shared" si="166"/>
        <v/>
      </c>
      <c r="BU175" s="441" t="str">
        <f t="shared" si="167"/>
        <v/>
      </c>
      <c r="BV175" s="457" t="str">
        <f t="shared" si="168"/>
        <v/>
      </c>
      <c r="BW175" s="215"/>
      <c r="BX175" s="222" t="str">
        <f t="shared" si="145"/>
        <v/>
      </c>
      <c r="BY175" s="222" t="str">
        <f t="shared" si="146"/>
        <v/>
      </c>
      <c r="BZ175" s="222" t="str">
        <f t="shared" si="147"/>
        <v/>
      </c>
      <c r="CA175" s="222" t="str">
        <f t="shared" si="148"/>
        <v/>
      </c>
      <c r="CB175" s="222" t="s">
        <v>468</v>
      </c>
      <c r="CC175" s="115"/>
      <c r="CD175" s="193" t="str">
        <f t="shared" si="149"/>
        <v/>
      </c>
      <c r="CE175" s="192" t="str">
        <f t="shared" si="150"/>
        <v/>
      </c>
      <c r="CF175" s="192" t="str">
        <f t="shared" si="151"/>
        <v/>
      </c>
      <c r="CG175" s="448" t="str">
        <f t="shared" si="152"/>
        <v/>
      </c>
      <c r="CH175" s="192" t="str">
        <f t="shared" si="153"/>
        <v/>
      </c>
      <c r="CI175" s="448" t="str">
        <f t="shared" si="154"/>
        <v/>
      </c>
      <c r="CJ175" s="446" t="str">
        <f t="shared" si="155"/>
        <v/>
      </c>
      <c r="CK175" s="386" t="str">
        <f t="shared" si="156"/>
        <v/>
      </c>
      <c r="CL175" s="387" t="str">
        <f t="shared" si="157"/>
        <v/>
      </c>
      <c r="CM175" s="387" t="str">
        <f t="shared" si="158"/>
        <v/>
      </c>
      <c r="CN175" s="430" t="str">
        <f t="shared" si="169"/>
        <v/>
      </c>
      <c r="CO175" s="229" t="str">
        <f t="shared" si="159"/>
        <v/>
      </c>
      <c r="CP175" s="229" t="str">
        <f t="shared" si="170"/>
        <v/>
      </c>
      <c r="CQ175" s="230" t="str">
        <f t="shared" si="160"/>
        <v/>
      </c>
      <c r="CR175" s="229" t="str">
        <f t="shared" si="171"/>
        <v/>
      </c>
      <c r="CS175" s="230" t="str">
        <f t="shared" si="172"/>
        <v/>
      </c>
      <c r="CT175" s="428" t="str">
        <f t="shared" si="173"/>
        <v/>
      </c>
      <c r="CU175" s="115"/>
      <c r="CV175" s="115"/>
      <c r="CW175" s="115"/>
      <c r="CX175" s="115"/>
      <c r="CY175" s="115"/>
      <c r="CZ175" s="115"/>
      <c r="DA175" s="115"/>
      <c r="DB175" s="115"/>
      <c r="DC175" s="115"/>
      <c r="DD175" s="115"/>
      <c r="DE175" s="115"/>
      <c r="DF175" s="115"/>
      <c r="DG175" s="125"/>
    </row>
    <row r="176" spans="2:111" ht="17.100000000000001" customHeight="1">
      <c r="B176" s="434">
        <v>146</v>
      </c>
      <c r="C176" s="904"/>
      <c r="D176" s="905"/>
      <c r="E176" s="905"/>
      <c r="F176" s="906"/>
      <c r="G176" s="907"/>
      <c r="H176" s="908"/>
      <c r="I176" s="909"/>
      <c r="J176" s="910"/>
      <c r="K176" s="911"/>
      <c r="L176" s="912"/>
      <c r="M176" s="912"/>
      <c r="N176" s="913"/>
      <c r="O176" s="14" t="s">
        <v>3</v>
      </c>
      <c r="P176" s="144" t="s">
        <v>3</v>
      </c>
      <c r="Q176" s="144" t="s">
        <v>3</v>
      </c>
      <c r="R176" s="79" t="s">
        <v>3</v>
      </c>
      <c r="S176" s="914"/>
      <c r="T176" s="915"/>
      <c r="U176" s="916"/>
      <c r="V176" s="14" t="s">
        <v>3</v>
      </c>
      <c r="W176" s="144" t="s">
        <v>3</v>
      </c>
      <c r="X176" s="144" t="s">
        <v>3</v>
      </c>
      <c r="Y176" s="79" t="s">
        <v>3</v>
      </c>
      <c r="Z176" s="914"/>
      <c r="AA176" s="915"/>
      <c r="AB176" s="916"/>
      <c r="AC176" s="14" t="s">
        <v>3</v>
      </c>
      <c r="AD176" s="16" t="s">
        <v>3</v>
      </c>
      <c r="AE176" s="16" t="s">
        <v>3</v>
      </c>
      <c r="AF176" s="16" t="s">
        <v>3</v>
      </c>
      <c r="AG176" s="16" t="s">
        <v>3</v>
      </c>
      <c r="AH176" s="79" t="s">
        <v>3</v>
      </c>
      <c r="AI176" s="167"/>
      <c r="AJ176" s="79" t="s">
        <v>3</v>
      </c>
      <c r="AK176" s="169"/>
      <c r="AL176" s="14" t="s">
        <v>3</v>
      </c>
      <c r="AM176" s="79" t="s">
        <v>3</v>
      </c>
      <c r="AN176" s="917"/>
      <c r="AO176" s="918"/>
      <c r="AP176" s="918"/>
      <c r="AQ176" s="919"/>
      <c r="AR176" s="456" t="str">
        <f t="shared" si="174"/>
        <v/>
      </c>
      <c r="AS176" s="14" t="s">
        <v>3</v>
      </c>
      <c r="AT176" s="16" t="s">
        <v>3</v>
      </c>
      <c r="AU176" s="153" t="s">
        <v>3</v>
      </c>
      <c r="AV176" s="158" t="s">
        <v>3</v>
      </c>
      <c r="AW176" s="79" t="s">
        <v>3</v>
      </c>
      <c r="AX176" s="79" t="s">
        <v>3</v>
      </c>
      <c r="AY176" s="153" t="s">
        <v>3</v>
      </c>
      <c r="AZ176" s="231"/>
      <c r="BA176" s="437" t="str">
        <f>IF($F$12="","",IF($AZ176="","",HLOOKUP($F$12,別紙mast!$D$4:$K$7,3,FALSE)))</f>
        <v/>
      </c>
      <c r="BB176" s="232" t="str">
        <f t="shared" si="161"/>
        <v/>
      </c>
      <c r="BC176" s="232" t="str">
        <f>IF($F$12="","",IF($AZ176="","",HLOOKUP($F$12,別紙mast!$D$9:$K$11,3,FALSE)))</f>
        <v/>
      </c>
      <c r="BD176" s="171" t="str">
        <f t="shared" si="162"/>
        <v/>
      </c>
      <c r="BE176" s="239"/>
      <c r="BF176" s="902" t="str">
        <f>IF($F$12="","",IF($BE176="","",HLOOKUP($F$12,別紙mast!$D$4:$K$7,4,FALSE)))</f>
        <v/>
      </c>
      <c r="BG176" s="903"/>
      <c r="BH176" s="233" t="str">
        <f t="shared" si="163"/>
        <v/>
      </c>
      <c r="BI176" s="235"/>
      <c r="BJ176" s="236"/>
      <c r="BK176" s="236"/>
      <c r="BL176" s="237"/>
      <c r="BM176" s="238"/>
      <c r="BN176" s="453"/>
      <c r="BO176" s="442" t="str">
        <f t="shared" si="164"/>
        <v/>
      </c>
      <c r="BP176" s="433" t="str">
        <f t="shared" si="142"/>
        <v/>
      </c>
      <c r="BQ176" s="445" t="str">
        <f t="shared" si="165"/>
        <v/>
      </c>
      <c r="BR176" s="433" t="str">
        <f t="shared" si="143"/>
        <v/>
      </c>
      <c r="BS176" s="444" t="str">
        <f t="shared" si="144"/>
        <v/>
      </c>
      <c r="BT176" s="432" t="str">
        <f t="shared" si="166"/>
        <v/>
      </c>
      <c r="BU176" s="441" t="str">
        <f t="shared" si="167"/>
        <v/>
      </c>
      <c r="BV176" s="457" t="str">
        <f t="shared" si="168"/>
        <v/>
      </c>
      <c r="BW176" s="215"/>
      <c r="BX176" s="222" t="str">
        <f t="shared" si="145"/>
        <v/>
      </c>
      <c r="BY176" s="222" t="str">
        <f t="shared" si="146"/>
        <v/>
      </c>
      <c r="BZ176" s="222" t="str">
        <f t="shared" si="147"/>
        <v/>
      </c>
      <c r="CA176" s="222" t="str">
        <f t="shared" si="148"/>
        <v/>
      </c>
      <c r="CB176" s="222" t="s">
        <v>468</v>
      </c>
      <c r="CC176" s="115"/>
      <c r="CD176" s="193" t="str">
        <f t="shared" si="149"/>
        <v/>
      </c>
      <c r="CE176" s="192" t="str">
        <f t="shared" si="150"/>
        <v/>
      </c>
      <c r="CF176" s="192" t="str">
        <f t="shared" si="151"/>
        <v/>
      </c>
      <c r="CG176" s="448" t="str">
        <f t="shared" si="152"/>
        <v/>
      </c>
      <c r="CH176" s="192" t="str">
        <f t="shared" si="153"/>
        <v/>
      </c>
      <c r="CI176" s="448" t="str">
        <f t="shared" si="154"/>
        <v/>
      </c>
      <c r="CJ176" s="446" t="str">
        <f t="shared" si="155"/>
        <v/>
      </c>
      <c r="CK176" s="386" t="str">
        <f t="shared" si="156"/>
        <v/>
      </c>
      <c r="CL176" s="387" t="str">
        <f t="shared" si="157"/>
        <v/>
      </c>
      <c r="CM176" s="387" t="str">
        <f t="shared" si="158"/>
        <v/>
      </c>
      <c r="CN176" s="430" t="str">
        <f t="shared" si="169"/>
        <v/>
      </c>
      <c r="CO176" s="229" t="str">
        <f t="shared" si="159"/>
        <v/>
      </c>
      <c r="CP176" s="229" t="str">
        <f t="shared" si="170"/>
        <v/>
      </c>
      <c r="CQ176" s="230" t="str">
        <f t="shared" si="160"/>
        <v/>
      </c>
      <c r="CR176" s="229" t="str">
        <f t="shared" si="171"/>
        <v/>
      </c>
      <c r="CS176" s="230" t="str">
        <f t="shared" si="172"/>
        <v/>
      </c>
      <c r="CT176" s="428" t="str">
        <f t="shared" si="173"/>
        <v/>
      </c>
      <c r="CU176" s="115"/>
      <c r="CV176" s="115"/>
      <c r="CW176" s="115"/>
      <c r="CX176" s="115"/>
      <c r="CY176" s="115"/>
      <c r="CZ176" s="115"/>
      <c r="DA176" s="115"/>
      <c r="DB176" s="115"/>
      <c r="DC176" s="115"/>
      <c r="DD176" s="115"/>
      <c r="DE176" s="115"/>
      <c r="DF176" s="115"/>
      <c r="DG176" s="125"/>
    </row>
    <row r="177" spans="2:111" ht="17.100000000000001" customHeight="1">
      <c r="B177" s="434">
        <v>147</v>
      </c>
      <c r="C177" s="904"/>
      <c r="D177" s="905"/>
      <c r="E177" s="905"/>
      <c r="F177" s="906"/>
      <c r="G177" s="907"/>
      <c r="H177" s="908"/>
      <c r="I177" s="909"/>
      <c r="J177" s="910"/>
      <c r="K177" s="911"/>
      <c r="L177" s="912"/>
      <c r="M177" s="912"/>
      <c r="N177" s="913"/>
      <c r="O177" s="14" t="s">
        <v>3</v>
      </c>
      <c r="P177" s="144" t="s">
        <v>3</v>
      </c>
      <c r="Q177" s="144" t="s">
        <v>3</v>
      </c>
      <c r="R177" s="79" t="s">
        <v>3</v>
      </c>
      <c r="S177" s="914"/>
      <c r="T177" s="915"/>
      <c r="U177" s="916"/>
      <c r="V177" s="14" t="s">
        <v>3</v>
      </c>
      <c r="W177" s="144" t="s">
        <v>3</v>
      </c>
      <c r="X177" s="144" t="s">
        <v>3</v>
      </c>
      <c r="Y177" s="79" t="s">
        <v>3</v>
      </c>
      <c r="Z177" s="914"/>
      <c r="AA177" s="915"/>
      <c r="AB177" s="916"/>
      <c r="AC177" s="14" t="s">
        <v>3</v>
      </c>
      <c r="AD177" s="16" t="s">
        <v>3</v>
      </c>
      <c r="AE177" s="16" t="s">
        <v>3</v>
      </c>
      <c r="AF177" s="16" t="s">
        <v>3</v>
      </c>
      <c r="AG177" s="16" t="s">
        <v>3</v>
      </c>
      <c r="AH177" s="79" t="s">
        <v>3</v>
      </c>
      <c r="AI177" s="167"/>
      <c r="AJ177" s="79" t="s">
        <v>3</v>
      </c>
      <c r="AK177" s="169"/>
      <c r="AL177" s="14" t="s">
        <v>3</v>
      </c>
      <c r="AM177" s="79" t="s">
        <v>3</v>
      </c>
      <c r="AN177" s="917"/>
      <c r="AO177" s="918"/>
      <c r="AP177" s="918"/>
      <c r="AQ177" s="919"/>
      <c r="AR177" s="456" t="str">
        <f t="shared" si="174"/>
        <v/>
      </c>
      <c r="AS177" s="14" t="s">
        <v>3</v>
      </c>
      <c r="AT177" s="16" t="s">
        <v>3</v>
      </c>
      <c r="AU177" s="153" t="s">
        <v>3</v>
      </c>
      <c r="AV177" s="158" t="s">
        <v>3</v>
      </c>
      <c r="AW177" s="79" t="s">
        <v>3</v>
      </c>
      <c r="AX177" s="79" t="s">
        <v>3</v>
      </c>
      <c r="AY177" s="153" t="s">
        <v>3</v>
      </c>
      <c r="AZ177" s="231"/>
      <c r="BA177" s="437" t="str">
        <f>IF($F$12="","",IF($AZ177="","",HLOOKUP($F$12,別紙mast!$D$4:$K$7,3,FALSE)))</f>
        <v/>
      </c>
      <c r="BB177" s="232" t="str">
        <f t="shared" si="161"/>
        <v/>
      </c>
      <c r="BC177" s="232" t="str">
        <f>IF($F$12="","",IF($AZ177="","",HLOOKUP($F$12,別紙mast!$D$9:$K$11,3,FALSE)))</f>
        <v/>
      </c>
      <c r="BD177" s="171" t="str">
        <f t="shared" si="162"/>
        <v/>
      </c>
      <c r="BE177" s="239"/>
      <c r="BF177" s="902" t="str">
        <f>IF($F$12="","",IF($BE177="","",HLOOKUP($F$12,別紙mast!$D$4:$K$7,4,FALSE)))</f>
        <v/>
      </c>
      <c r="BG177" s="903"/>
      <c r="BH177" s="233" t="str">
        <f t="shared" si="163"/>
        <v/>
      </c>
      <c r="BI177" s="235"/>
      <c r="BJ177" s="236"/>
      <c r="BK177" s="236"/>
      <c r="BL177" s="237"/>
      <c r="BM177" s="238"/>
      <c r="BN177" s="453"/>
      <c r="BO177" s="442" t="str">
        <f t="shared" si="164"/>
        <v/>
      </c>
      <c r="BP177" s="433" t="str">
        <f t="shared" si="142"/>
        <v/>
      </c>
      <c r="BQ177" s="445" t="str">
        <f t="shared" si="165"/>
        <v/>
      </c>
      <c r="BR177" s="433" t="str">
        <f t="shared" si="143"/>
        <v/>
      </c>
      <c r="BS177" s="444" t="str">
        <f t="shared" si="144"/>
        <v/>
      </c>
      <c r="BT177" s="432" t="str">
        <f t="shared" si="166"/>
        <v/>
      </c>
      <c r="BU177" s="441" t="str">
        <f t="shared" si="167"/>
        <v/>
      </c>
      <c r="BV177" s="457" t="str">
        <f t="shared" si="168"/>
        <v/>
      </c>
      <c r="BW177" s="215"/>
      <c r="BX177" s="222" t="str">
        <f t="shared" si="145"/>
        <v/>
      </c>
      <c r="BY177" s="222" t="str">
        <f t="shared" si="146"/>
        <v/>
      </c>
      <c r="BZ177" s="222" t="str">
        <f t="shared" si="147"/>
        <v/>
      </c>
      <c r="CA177" s="222" t="str">
        <f t="shared" si="148"/>
        <v/>
      </c>
      <c r="CB177" s="222" t="s">
        <v>468</v>
      </c>
      <c r="CC177" s="115"/>
      <c r="CD177" s="193" t="str">
        <f t="shared" si="149"/>
        <v/>
      </c>
      <c r="CE177" s="192" t="str">
        <f t="shared" si="150"/>
        <v/>
      </c>
      <c r="CF177" s="192" t="str">
        <f t="shared" si="151"/>
        <v/>
      </c>
      <c r="CG177" s="448" t="str">
        <f t="shared" si="152"/>
        <v/>
      </c>
      <c r="CH177" s="192" t="str">
        <f t="shared" si="153"/>
        <v/>
      </c>
      <c r="CI177" s="448" t="str">
        <f t="shared" si="154"/>
        <v/>
      </c>
      <c r="CJ177" s="446" t="str">
        <f t="shared" si="155"/>
        <v/>
      </c>
      <c r="CK177" s="386" t="str">
        <f t="shared" si="156"/>
        <v/>
      </c>
      <c r="CL177" s="387" t="str">
        <f t="shared" si="157"/>
        <v/>
      </c>
      <c r="CM177" s="387" t="str">
        <f t="shared" si="158"/>
        <v/>
      </c>
      <c r="CN177" s="430" t="str">
        <f t="shared" si="169"/>
        <v/>
      </c>
      <c r="CO177" s="229" t="str">
        <f t="shared" si="159"/>
        <v/>
      </c>
      <c r="CP177" s="229" t="str">
        <f t="shared" si="170"/>
        <v/>
      </c>
      <c r="CQ177" s="230" t="str">
        <f t="shared" si="160"/>
        <v/>
      </c>
      <c r="CR177" s="229" t="str">
        <f t="shared" si="171"/>
        <v/>
      </c>
      <c r="CS177" s="230" t="str">
        <f t="shared" si="172"/>
        <v/>
      </c>
      <c r="CT177" s="428" t="str">
        <f t="shared" si="173"/>
        <v/>
      </c>
      <c r="CU177" s="115"/>
      <c r="CV177" s="115"/>
      <c r="CW177" s="115"/>
      <c r="CX177" s="115"/>
      <c r="CY177" s="115"/>
      <c r="CZ177" s="115"/>
      <c r="DA177" s="115"/>
      <c r="DB177" s="115"/>
      <c r="DC177" s="115"/>
      <c r="DD177" s="115"/>
      <c r="DE177" s="115"/>
      <c r="DF177" s="115"/>
      <c r="DG177" s="125"/>
    </row>
    <row r="178" spans="2:111" ht="17.100000000000001" customHeight="1">
      <c r="B178" s="434">
        <v>148</v>
      </c>
      <c r="C178" s="904"/>
      <c r="D178" s="905"/>
      <c r="E178" s="905"/>
      <c r="F178" s="906"/>
      <c r="G178" s="907"/>
      <c r="H178" s="908"/>
      <c r="I178" s="909"/>
      <c r="J178" s="910"/>
      <c r="K178" s="911"/>
      <c r="L178" s="912"/>
      <c r="M178" s="912"/>
      <c r="N178" s="913"/>
      <c r="O178" s="14" t="s">
        <v>3</v>
      </c>
      <c r="P178" s="144" t="s">
        <v>3</v>
      </c>
      <c r="Q178" s="144" t="s">
        <v>3</v>
      </c>
      <c r="R178" s="79" t="s">
        <v>3</v>
      </c>
      <c r="S178" s="914"/>
      <c r="T178" s="915"/>
      <c r="U178" s="916"/>
      <c r="V178" s="14" t="s">
        <v>3</v>
      </c>
      <c r="W178" s="144" t="s">
        <v>3</v>
      </c>
      <c r="X178" s="144" t="s">
        <v>3</v>
      </c>
      <c r="Y178" s="79" t="s">
        <v>3</v>
      </c>
      <c r="Z178" s="914"/>
      <c r="AA178" s="915"/>
      <c r="AB178" s="916"/>
      <c r="AC178" s="14" t="s">
        <v>3</v>
      </c>
      <c r="AD178" s="16" t="s">
        <v>3</v>
      </c>
      <c r="AE178" s="16" t="s">
        <v>3</v>
      </c>
      <c r="AF178" s="16" t="s">
        <v>3</v>
      </c>
      <c r="AG178" s="16" t="s">
        <v>3</v>
      </c>
      <c r="AH178" s="79" t="s">
        <v>3</v>
      </c>
      <c r="AI178" s="167"/>
      <c r="AJ178" s="79" t="s">
        <v>3</v>
      </c>
      <c r="AK178" s="169"/>
      <c r="AL178" s="14" t="s">
        <v>3</v>
      </c>
      <c r="AM178" s="79" t="s">
        <v>3</v>
      </c>
      <c r="AN178" s="917"/>
      <c r="AO178" s="918"/>
      <c r="AP178" s="918"/>
      <c r="AQ178" s="919"/>
      <c r="AR178" s="456" t="str">
        <f t="shared" si="174"/>
        <v/>
      </c>
      <c r="AS178" s="14" t="s">
        <v>3</v>
      </c>
      <c r="AT178" s="16" t="s">
        <v>3</v>
      </c>
      <c r="AU178" s="153" t="s">
        <v>3</v>
      </c>
      <c r="AV178" s="158" t="s">
        <v>3</v>
      </c>
      <c r="AW178" s="79" t="s">
        <v>3</v>
      </c>
      <c r="AX178" s="79" t="s">
        <v>3</v>
      </c>
      <c r="AY178" s="153" t="s">
        <v>3</v>
      </c>
      <c r="AZ178" s="231"/>
      <c r="BA178" s="437" t="str">
        <f>IF($F$12="","",IF($AZ178="","",HLOOKUP($F$12,別紙mast!$D$4:$K$7,3,FALSE)))</f>
        <v/>
      </c>
      <c r="BB178" s="232" t="str">
        <f t="shared" si="161"/>
        <v/>
      </c>
      <c r="BC178" s="232" t="str">
        <f>IF($F$12="","",IF($AZ178="","",HLOOKUP($F$12,別紙mast!$D$9:$K$11,3,FALSE)))</f>
        <v/>
      </c>
      <c r="BD178" s="171" t="str">
        <f t="shared" si="162"/>
        <v/>
      </c>
      <c r="BE178" s="239"/>
      <c r="BF178" s="902" t="str">
        <f>IF($F$12="","",IF($BE178="","",HLOOKUP($F$12,別紙mast!$D$4:$K$7,4,FALSE)))</f>
        <v/>
      </c>
      <c r="BG178" s="903"/>
      <c r="BH178" s="233" t="str">
        <f t="shared" si="163"/>
        <v/>
      </c>
      <c r="BI178" s="235"/>
      <c r="BJ178" s="236"/>
      <c r="BK178" s="236"/>
      <c r="BL178" s="237"/>
      <c r="BM178" s="238"/>
      <c r="BN178" s="453"/>
      <c r="BO178" s="442" t="str">
        <f t="shared" si="164"/>
        <v/>
      </c>
      <c r="BP178" s="433" t="str">
        <f t="shared" si="142"/>
        <v/>
      </c>
      <c r="BQ178" s="445" t="str">
        <f t="shared" si="165"/>
        <v/>
      </c>
      <c r="BR178" s="433" t="str">
        <f t="shared" si="143"/>
        <v/>
      </c>
      <c r="BS178" s="444" t="str">
        <f t="shared" si="144"/>
        <v/>
      </c>
      <c r="BT178" s="432" t="str">
        <f t="shared" si="166"/>
        <v/>
      </c>
      <c r="BU178" s="441" t="str">
        <f t="shared" si="167"/>
        <v/>
      </c>
      <c r="BV178" s="457" t="str">
        <f t="shared" si="168"/>
        <v/>
      </c>
      <c r="BW178" s="215"/>
      <c r="BX178" s="222" t="str">
        <f t="shared" si="145"/>
        <v/>
      </c>
      <c r="BY178" s="222" t="str">
        <f t="shared" si="146"/>
        <v/>
      </c>
      <c r="BZ178" s="222" t="str">
        <f t="shared" si="147"/>
        <v/>
      </c>
      <c r="CA178" s="222" t="str">
        <f t="shared" si="148"/>
        <v/>
      </c>
      <c r="CB178" s="222" t="s">
        <v>468</v>
      </c>
      <c r="CC178" s="115"/>
      <c r="CD178" s="193" t="str">
        <f t="shared" si="149"/>
        <v/>
      </c>
      <c r="CE178" s="192" t="str">
        <f t="shared" si="150"/>
        <v/>
      </c>
      <c r="CF178" s="192" t="str">
        <f t="shared" si="151"/>
        <v/>
      </c>
      <c r="CG178" s="448" t="str">
        <f t="shared" si="152"/>
        <v/>
      </c>
      <c r="CH178" s="192" t="str">
        <f t="shared" si="153"/>
        <v/>
      </c>
      <c r="CI178" s="448" t="str">
        <f t="shared" si="154"/>
        <v/>
      </c>
      <c r="CJ178" s="446" t="str">
        <f t="shared" si="155"/>
        <v/>
      </c>
      <c r="CK178" s="386" t="str">
        <f t="shared" si="156"/>
        <v/>
      </c>
      <c r="CL178" s="387" t="str">
        <f t="shared" si="157"/>
        <v/>
      </c>
      <c r="CM178" s="387" t="str">
        <f t="shared" si="158"/>
        <v/>
      </c>
      <c r="CN178" s="430" t="str">
        <f t="shared" si="169"/>
        <v/>
      </c>
      <c r="CO178" s="229" t="str">
        <f t="shared" si="159"/>
        <v/>
      </c>
      <c r="CP178" s="229" t="str">
        <f t="shared" si="170"/>
        <v/>
      </c>
      <c r="CQ178" s="230" t="str">
        <f t="shared" si="160"/>
        <v/>
      </c>
      <c r="CR178" s="229" t="str">
        <f t="shared" si="171"/>
        <v/>
      </c>
      <c r="CS178" s="230" t="str">
        <f t="shared" si="172"/>
        <v/>
      </c>
      <c r="CT178" s="428" t="str">
        <f t="shared" si="173"/>
        <v/>
      </c>
      <c r="CU178" s="115"/>
      <c r="CV178" s="115"/>
      <c r="CW178" s="115"/>
      <c r="CX178" s="115"/>
      <c r="CY178" s="115"/>
      <c r="CZ178" s="115"/>
      <c r="DA178" s="115"/>
      <c r="DB178" s="115"/>
      <c r="DC178" s="115"/>
      <c r="DD178" s="115"/>
      <c r="DE178" s="115"/>
      <c r="DF178" s="115"/>
      <c r="DG178" s="125"/>
    </row>
    <row r="179" spans="2:111" ht="17.100000000000001" customHeight="1">
      <c r="B179" s="434">
        <v>149</v>
      </c>
      <c r="C179" s="904"/>
      <c r="D179" s="905"/>
      <c r="E179" s="905"/>
      <c r="F179" s="906"/>
      <c r="G179" s="907"/>
      <c r="H179" s="908"/>
      <c r="I179" s="909"/>
      <c r="J179" s="910"/>
      <c r="K179" s="911"/>
      <c r="L179" s="912"/>
      <c r="M179" s="912"/>
      <c r="N179" s="913"/>
      <c r="O179" s="14" t="s">
        <v>3</v>
      </c>
      <c r="P179" s="144" t="s">
        <v>3</v>
      </c>
      <c r="Q179" s="144" t="s">
        <v>3</v>
      </c>
      <c r="R179" s="79" t="s">
        <v>3</v>
      </c>
      <c r="S179" s="914"/>
      <c r="T179" s="915"/>
      <c r="U179" s="916"/>
      <c r="V179" s="14" t="s">
        <v>3</v>
      </c>
      <c r="W179" s="144" t="s">
        <v>3</v>
      </c>
      <c r="X179" s="144" t="s">
        <v>3</v>
      </c>
      <c r="Y179" s="79" t="s">
        <v>3</v>
      </c>
      <c r="Z179" s="914"/>
      <c r="AA179" s="915"/>
      <c r="AB179" s="916"/>
      <c r="AC179" s="14" t="s">
        <v>3</v>
      </c>
      <c r="AD179" s="16" t="s">
        <v>3</v>
      </c>
      <c r="AE179" s="16" t="s">
        <v>3</v>
      </c>
      <c r="AF179" s="16" t="s">
        <v>3</v>
      </c>
      <c r="AG179" s="16" t="s">
        <v>3</v>
      </c>
      <c r="AH179" s="79" t="s">
        <v>3</v>
      </c>
      <c r="AI179" s="167"/>
      <c r="AJ179" s="79" t="s">
        <v>3</v>
      </c>
      <c r="AK179" s="169"/>
      <c r="AL179" s="14" t="s">
        <v>3</v>
      </c>
      <c r="AM179" s="79" t="s">
        <v>3</v>
      </c>
      <c r="AN179" s="917"/>
      <c r="AO179" s="918"/>
      <c r="AP179" s="918"/>
      <c r="AQ179" s="919"/>
      <c r="AR179" s="456" t="str">
        <f t="shared" si="174"/>
        <v/>
      </c>
      <c r="AS179" s="14" t="s">
        <v>3</v>
      </c>
      <c r="AT179" s="16" t="s">
        <v>3</v>
      </c>
      <c r="AU179" s="153" t="s">
        <v>3</v>
      </c>
      <c r="AV179" s="158" t="s">
        <v>3</v>
      </c>
      <c r="AW179" s="79" t="s">
        <v>3</v>
      </c>
      <c r="AX179" s="79" t="s">
        <v>3</v>
      </c>
      <c r="AY179" s="153" t="s">
        <v>3</v>
      </c>
      <c r="AZ179" s="231"/>
      <c r="BA179" s="437" t="str">
        <f>IF($F$12="","",IF($AZ179="","",HLOOKUP($F$12,別紙mast!$D$4:$K$7,3,FALSE)))</f>
        <v/>
      </c>
      <c r="BB179" s="232" t="str">
        <f t="shared" si="161"/>
        <v/>
      </c>
      <c r="BC179" s="232" t="str">
        <f>IF($F$12="","",IF($AZ179="","",HLOOKUP($F$12,別紙mast!$D$9:$K$11,3,FALSE)))</f>
        <v/>
      </c>
      <c r="BD179" s="171" t="str">
        <f t="shared" si="162"/>
        <v/>
      </c>
      <c r="BE179" s="239"/>
      <c r="BF179" s="902" t="str">
        <f>IF($F$12="","",IF($BE179="","",HLOOKUP($F$12,別紙mast!$D$4:$K$7,4,FALSE)))</f>
        <v/>
      </c>
      <c r="BG179" s="903"/>
      <c r="BH179" s="233" t="str">
        <f t="shared" si="163"/>
        <v/>
      </c>
      <c r="BI179" s="235"/>
      <c r="BJ179" s="236"/>
      <c r="BK179" s="236"/>
      <c r="BL179" s="237"/>
      <c r="BM179" s="238"/>
      <c r="BN179" s="453"/>
      <c r="BO179" s="442" t="str">
        <f t="shared" si="164"/>
        <v/>
      </c>
      <c r="BP179" s="433" t="str">
        <f t="shared" si="142"/>
        <v/>
      </c>
      <c r="BQ179" s="445" t="str">
        <f t="shared" si="165"/>
        <v/>
      </c>
      <c r="BR179" s="433" t="str">
        <f t="shared" si="143"/>
        <v/>
      </c>
      <c r="BS179" s="444" t="str">
        <f t="shared" si="144"/>
        <v/>
      </c>
      <c r="BT179" s="432" t="str">
        <f t="shared" si="166"/>
        <v/>
      </c>
      <c r="BU179" s="441" t="str">
        <f t="shared" si="167"/>
        <v/>
      </c>
      <c r="BV179" s="457" t="str">
        <f t="shared" si="168"/>
        <v/>
      </c>
      <c r="BW179" s="215"/>
      <c r="BX179" s="222" t="str">
        <f t="shared" si="145"/>
        <v/>
      </c>
      <c r="BY179" s="222" t="str">
        <f t="shared" si="146"/>
        <v/>
      </c>
      <c r="BZ179" s="222" t="str">
        <f t="shared" si="147"/>
        <v/>
      </c>
      <c r="CA179" s="222" t="str">
        <f t="shared" si="148"/>
        <v/>
      </c>
      <c r="CB179" s="222" t="s">
        <v>468</v>
      </c>
      <c r="CC179" s="115"/>
      <c r="CD179" s="193" t="str">
        <f t="shared" si="149"/>
        <v/>
      </c>
      <c r="CE179" s="192" t="str">
        <f t="shared" si="150"/>
        <v/>
      </c>
      <c r="CF179" s="192" t="str">
        <f t="shared" si="151"/>
        <v/>
      </c>
      <c r="CG179" s="448" t="str">
        <f t="shared" si="152"/>
        <v/>
      </c>
      <c r="CH179" s="192" t="str">
        <f t="shared" si="153"/>
        <v/>
      </c>
      <c r="CI179" s="448" t="str">
        <f t="shared" si="154"/>
        <v/>
      </c>
      <c r="CJ179" s="446" t="str">
        <f t="shared" si="155"/>
        <v/>
      </c>
      <c r="CK179" s="386" t="str">
        <f t="shared" si="156"/>
        <v/>
      </c>
      <c r="CL179" s="387" t="str">
        <f t="shared" si="157"/>
        <v/>
      </c>
      <c r="CM179" s="387" t="str">
        <f t="shared" si="158"/>
        <v/>
      </c>
      <c r="CN179" s="430" t="str">
        <f t="shared" si="169"/>
        <v/>
      </c>
      <c r="CO179" s="229" t="str">
        <f t="shared" si="159"/>
        <v/>
      </c>
      <c r="CP179" s="229" t="str">
        <f t="shared" si="170"/>
        <v/>
      </c>
      <c r="CQ179" s="230" t="str">
        <f t="shared" si="160"/>
        <v/>
      </c>
      <c r="CR179" s="229" t="str">
        <f t="shared" si="171"/>
        <v/>
      </c>
      <c r="CS179" s="230" t="str">
        <f t="shared" si="172"/>
        <v/>
      </c>
      <c r="CT179" s="428" t="str">
        <f t="shared" si="173"/>
        <v/>
      </c>
      <c r="CU179" s="115"/>
      <c r="CV179" s="115"/>
      <c r="CW179" s="115"/>
      <c r="CX179" s="115"/>
      <c r="CY179" s="115"/>
      <c r="CZ179" s="115"/>
      <c r="DA179" s="115"/>
      <c r="DB179" s="115"/>
      <c r="DC179" s="115"/>
      <c r="DD179" s="115"/>
      <c r="DE179" s="115"/>
      <c r="DF179" s="115"/>
      <c r="DG179" s="125"/>
    </row>
    <row r="180" spans="2:111" ht="17.100000000000001" customHeight="1">
      <c r="B180" s="434">
        <v>150</v>
      </c>
      <c r="C180" s="904"/>
      <c r="D180" s="905"/>
      <c r="E180" s="905"/>
      <c r="F180" s="906"/>
      <c r="G180" s="907"/>
      <c r="H180" s="908"/>
      <c r="I180" s="909"/>
      <c r="J180" s="910"/>
      <c r="K180" s="911"/>
      <c r="L180" s="912"/>
      <c r="M180" s="912"/>
      <c r="N180" s="913"/>
      <c r="O180" s="14" t="s">
        <v>3</v>
      </c>
      <c r="P180" s="144" t="s">
        <v>3</v>
      </c>
      <c r="Q180" s="144" t="s">
        <v>3</v>
      </c>
      <c r="R180" s="79" t="s">
        <v>3</v>
      </c>
      <c r="S180" s="914"/>
      <c r="T180" s="915"/>
      <c r="U180" s="916"/>
      <c r="V180" s="14" t="s">
        <v>3</v>
      </c>
      <c r="W180" s="144" t="s">
        <v>3</v>
      </c>
      <c r="X180" s="144" t="s">
        <v>3</v>
      </c>
      <c r="Y180" s="79" t="s">
        <v>3</v>
      </c>
      <c r="Z180" s="914"/>
      <c r="AA180" s="915"/>
      <c r="AB180" s="916"/>
      <c r="AC180" s="14" t="s">
        <v>3</v>
      </c>
      <c r="AD180" s="16" t="s">
        <v>3</v>
      </c>
      <c r="AE180" s="16" t="s">
        <v>3</v>
      </c>
      <c r="AF180" s="16" t="s">
        <v>3</v>
      </c>
      <c r="AG180" s="16" t="s">
        <v>3</v>
      </c>
      <c r="AH180" s="79" t="s">
        <v>3</v>
      </c>
      <c r="AI180" s="167"/>
      <c r="AJ180" s="79" t="s">
        <v>3</v>
      </c>
      <c r="AK180" s="169"/>
      <c r="AL180" s="14" t="s">
        <v>3</v>
      </c>
      <c r="AM180" s="79" t="s">
        <v>3</v>
      </c>
      <c r="AN180" s="917"/>
      <c r="AO180" s="918"/>
      <c r="AP180" s="918"/>
      <c r="AQ180" s="919"/>
      <c r="AR180" s="456" t="str">
        <f t="shared" si="174"/>
        <v/>
      </c>
      <c r="AS180" s="14" t="s">
        <v>3</v>
      </c>
      <c r="AT180" s="16" t="s">
        <v>3</v>
      </c>
      <c r="AU180" s="153" t="s">
        <v>3</v>
      </c>
      <c r="AV180" s="158" t="s">
        <v>3</v>
      </c>
      <c r="AW180" s="79" t="s">
        <v>3</v>
      </c>
      <c r="AX180" s="79" t="s">
        <v>3</v>
      </c>
      <c r="AY180" s="153" t="s">
        <v>3</v>
      </c>
      <c r="AZ180" s="231"/>
      <c r="BA180" s="437" t="str">
        <f>IF($F$12="","",IF($AZ180="","",HLOOKUP($F$12,別紙mast!$D$4:$K$7,3,FALSE)))</f>
        <v/>
      </c>
      <c r="BB180" s="232" t="str">
        <f t="shared" si="161"/>
        <v/>
      </c>
      <c r="BC180" s="232" t="str">
        <f>IF($F$12="","",IF($AZ180="","",HLOOKUP($F$12,別紙mast!$D$9:$K$11,3,FALSE)))</f>
        <v/>
      </c>
      <c r="BD180" s="171" t="str">
        <f t="shared" si="162"/>
        <v/>
      </c>
      <c r="BE180" s="239"/>
      <c r="BF180" s="902" t="str">
        <f>IF($F$12="","",IF($BE180="","",HLOOKUP($F$12,別紙mast!$D$4:$K$7,4,FALSE)))</f>
        <v/>
      </c>
      <c r="BG180" s="903"/>
      <c r="BH180" s="233" t="str">
        <f t="shared" si="163"/>
        <v/>
      </c>
      <c r="BI180" s="235"/>
      <c r="BJ180" s="236"/>
      <c r="BK180" s="236"/>
      <c r="BL180" s="237"/>
      <c r="BM180" s="238"/>
      <c r="BN180" s="453"/>
      <c r="BO180" s="442" t="str">
        <f t="shared" si="164"/>
        <v/>
      </c>
      <c r="BP180" s="433" t="str">
        <f t="shared" si="142"/>
        <v/>
      </c>
      <c r="BQ180" s="445" t="str">
        <f t="shared" si="165"/>
        <v/>
      </c>
      <c r="BR180" s="433" t="str">
        <f t="shared" si="143"/>
        <v/>
      </c>
      <c r="BS180" s="444" t="str">
        <f t="shared" si="144"/>
        <v/>
      </c>
      <c r="BT180" s="432" t="str">
        <f t="shared" si="166"/>
        <v/>
      </c>
      <c r="BU180" s="441" t="str">
        <f t="shared" si="167"/>
        <v/>
      </c>
      <c r="BV180" s="457" t="str">
        <f t="shared" si="168"/>
        <v/>
      </c>
      <c r="BW180" s="215"/>
      <c r="BX180" s="222" t="str">
        <f t="shared" si="145"/>
        <v/>
      </c>
      <c r="BY180" s="222" t="str">
        <f t="shared" si="146"/>
        <v/>
      </c>
      <c r="BZ180" s="222" t="str">
        <f t="shared" si="147"/>
        <v/>
      </c>
      <c r="CA180" s="222" t="str">
        <f t="shared" si="148"/>
        <v/>
      </c>
      <c r="CB180" s="222" t="s">
        <v>468</v>
      </c>
      <c r="CC180" s="115"/>
      <c r="CD180" s="193" t="str">
        <f t="shared" si="149"/>
        <v/>
      </c>
      <c r="CE180" s="192" t="str">
        <f t="shared" si="150"/>
        <v/>
      </c>
      <c r="CF180" s="192" t="str">
        <f t="shared" si="151"/>
        <v/>
      </c>
      <c r="CG180" s="448" t="str">
        <f t="shared" si="152"/>
        <v/>
      </c>
      <c r="CH180" s="192" t="str">
        <f t="shared" si="153"/>
        <v/>
      </c>
      <c r="CI180" s="448" t="str">
        <f t="shared" si="154"/>
        <v/>
      </c>
      <c r="CJ180" s="446" t="str">
        <f t="shared" si="155"/>
        <v/>
      </c>
      <c r="CK180" s="386" t="str">
        <f t="shared" si="156"/>
        <v/>
      </c>
      <c r="CL180" s="387" t="str">
        <f t="shared" si="157"/>
        <v/>
      </c>
      <c r="CM180" s="387" t="str">
        <f t="shared" si="158"/>
        <v/>
      </c>
      <c r="CN180" s="430" t="str">
        <f t="shared" si="169"/>
        <v/>
      </c>
      <c r="CO180" s="229" t="str">
        <f t="shared" si="159"/>
        <v/>
      </c>
      <c r="CP180" s="229" t="str">
        <f t="shared" si="170"/>
        <v/>
      </c>
      <c r="CQ180" s="230" t="str">
        <f t="shared" si="160"/>
        <v/>
      </c>
      <c r="CR180" s="229" t="str">
        <f t="shared" si="171"/>
        <v/>
      </c>
      <c r="CS180" s="230" t="str">
        <f t="shared" si="172"/>
        <v/>
      </c>
      <c r="CT180" s="428" t="str">
        <f t="shared" si="173"/>
        <v/>
      </c>
      <c r="CU180" s="115"/>
      <c r="CV180" s="115"/>
      <c r="CW180" s="115"/>
      <c r="CX180" s="115"/>
      <c r="CY180" s="115"/>
      <c r="CZ180" s="115"/>
      <c r="DA180" s="115"/>
      <c r="DB180" s="115"/>
      <c r="DC180" s="115"/>
      <c r="DD180" s="115"/>
      <c r="DE180" s="115"/>
      <c r="DF180" s="115"/>
      <c r="DG180" s="125"/>
    </row>
    <row r="181" spans="2:111" ht="17.100000000000001" customHeight="1">
      <c r="B181" s="434">
        <v>151</v>
      </c>
      <c r="C181" s="904"/>
      <c r="D181" s="905"/>
      <c r="E181" s="905"/>
      <c r="F181" s="906"/>
      <c r="G181" s="907"/>
      <c r="H181" s="908"/>
      <c r="I181" s="909"/>
      <c r="J181" s="910"/>
      <c r="K181" s="911"/>
      <c r="L181" s="912"/>
      <c r="M181" s="912"/>
      <c r="N181" s="913"/>
      <c r="O181" s="14" t="s">
        <v>3</v>
      </c>
      <c r="P181" s="144" t="s">
        <v>3</v>
      </c>
      <c r="Q181" s="144" t="s">
        <v>3</v>
      </c>
      <c r="R181" s="79" t="s">
        <v>3</v>
      </c>
      <c r="S181" s="914"/>
      <c r="T181" s="915"/>
      <c r="U181" s="916"/>
      <c r="V181" s="14" t="s">
        <v>3</v>
      </c>
      <c r="W181" s="144" t="s">
        <v>3</v>
      </c>
      <c r="X181" s="144" t="s">
        <v>3</v>
      </c>
      <c r="Y181" s="79" t="s">
        <v>3</v>
      </c>
      <c r="Z181" s="914"/>
      <c r="AA181" s="915"/>
      <c r="AB181" s="916"/>
      <c r="AC181" s="14" t="s">
        <v>3</v>
      </c>
      <c r="AD181" s="16" t="s">
        <v>3</v>
      </c>
      <c r="AE181" s="16" t="s">
        <v>3</v>
      </c>
      <c r="AF181" s="16" t="s">
        <v>3</v>
      </c>
      <c r="AG181" s="16" t="s">
        <v>3</v>
      </c>
      <c r="AH181" s="79" t="s">
        <v>3</v>
      </c>
      <c r="AI181" s="167"/>
      <c r="AJ181" s="79" t="s">
        <v>3</v>
      </c>
      <c r="AK181" s="169"/>
      <c r="AL181" s="14" t="s">
        <v>3</v>
      </c>
      <c r="AM181" s="79" t="s">
        <v>3</v>
      </c>
      <c r="AN181" s="917"/>
      <c r="AO181" s="918"/>
      <c r="AP181" s="918"/>
      <c r="AQ181" s="919"/>
      <c r="AR181" s="456" t="str">
        <f t="shared" si="174"/>
        <v/>
      </c>
      <c r="AS181" s="14" t="s">
        <v>3</v>
      </c>
      <c r="AT181" s="16" t="s">
        <v>3</v>
      </c>
      <c r="AU181" s="153" t="s">
        <v>3</v>
      </c>
      <c r="AV181" s="158" t="s">
        <v>3</v>
      </c>
      <c r="AW181" s="79" t="s">
        <v>3</v>
      </c>
      <c r="AX181" s="79" t="s">
        <v>3</v>
      </c>
      <c r="AY181" s="153" t="s">
        <v>3</v>
      </c>
      <c r="AZ181" s="231"/>
      <c r="BA181" s="437" t="str">
        <f>IF($F$12="","",IF($AZ181="","",HLOOKUP($F$12,別紙mast!$D$4:$K$7,3,FALSE)))</f>
        <v/>
      </c>
      <c r="BB181" s="232" t="str">
        <f t="shared" si="161"/>
        <v/>
      </c>
      <c r="BC181" s="232" t="str">
        <f>IF($F$12="","",IF($AZ181="","",HLOOKUP($F$12,別紙mast!$D$9:$K$11,3,FALSE)))</f>
        <v/>
      </c>
      <c r="BD181" s="171" t="str">
        <f t="shared" si="162"/>
        <v/>
      </c>
      <c r="BE181" s="239"/>
      <c r="BF181" s="902" t="str">
        <f>IF($F$12="","",IF($BE181="","",HLOOKUP($F$12,別紙mast!$D$4:$K$7,4,FALSE)))</f>
        <v/>
      </c>
      <c r="BG181" s="903"/>
      <c r="BH181" s="233" t="str">
        <f t="shared" si="163"/>
        <v/>
      </c>
      <c r="BI181" s="235"/>
      <c r="BJ181" s="236"/>
      <c r="BK181" s="236"/>
      <c r="BL181" s="237"/>
      <c r="BM181" s="238"/>
      <c r="BN181" s="453"/>
      <c r="BO181" s="442" t="str">
        <f t="shared" si="164"/>
        <v/>
      </c>
      <c r="BP181" s="433" t="str">
        <f t="shared" si="142"/>
        <v/>
      </c>
      <c r="BQ181" s="445" t="str">
        <f t="shared" si="165"/>
        <v/>
      </c>
      <c r="BR181" s="433" t="str">
        <f t="shared" si="143"/>
        <v/>
      </c>
      <c r="BS181" s="444" t="str">
        <f t="shared" si="144"/>
        <v/>
      </c>
      <c r="BT181" s="432" t="str">
        <f t="shared" si="166"/>
        <v/>
      </c>
      <c r="BU181" s="441" t="str">
        <f t="shared" si="167"/>
        <v/>
      </c>
      <c r="BV181" s="457" t="str">
        <f t="shared" si="168"/>
        <v/>
      </c>
      <c r="BW181" s="215"/>
      <c r="BX181" s="222" t="str">
        <f t="shared" si="145"/>
        <v/>
      </c>
      <c r="BY181" s="222" t="str">
        <f t="shared" si="146"/>
        <v/>
      </c>
      <c r="BZ181" s="222" t="str">
        <f t="shared" si="147"/>
        <v/>
      </c>
      <c r="CA181" s="222" t="str">
        <f t="shared" si="148"/>
        <v/>
      </c>
      <c r="CB181" s="222" t="s">
        <v>468</v>
      </c>
      <c r="CC181" s="115"/>
      <c r="CD181" s="193" t="str">
        <f t="shared" si="149"/>
        <v/>
      </c>
      <c r="CE181" s="192" t="str">
        <f t="shared" si="150"/>
        <v/>
      </c>
      <c r="CF181" s="192" t="str">
        <f t="shared" si="151"/>
        <v/>
      </c>
      <c r="CG181" s="448" t="str">
        <f t="shared" si="152"/>
        <v/>
      </c>
      <c r="CH181" s="192" t="str">
        <f t="shared" si="153"/>
        <v/>
      </c>
      <c r="CI181" s="448" t="str">
        <f t="shared" si="154"/>
        <v/>
      </c>
      <c r="CJ181" s="446" t="str">
        <f t="shared" si="155"/>
        <v/>
      </c>
      <c r="CK181" s="386" t="str">
        <f t="shared" si="156"/>
        <v/>
      </c>
      <c r="CL181" s="387" t="str">
        <f t="shared" si="157"/>
        <v/>
      </c>
      <c r="CM181" s="387" t="str">
        <f t="shared" si="158"/>
        <v/>
      </c>
      <c r="CN181" s="430" t="str">
        <f t="shared" si="169"/>
        <v/>
      </c>
      <c r="CO181" s="229" t="str">
        <f t="shared" si="159"/>
        <v/>
      </c>
      <c r="CP181" s="229" t="str">
        <f t="shared" si="170"/>
        <v/>
      </c>
      <c r="CQ181" s="230" t="str">
        <f t="shared" si="160"/>
        <v/>
      </c>
      <c r="CR181" s="229" t="str">
        <f t="shared" si="171"/>
        <v/>
      </c>
      <c r="CS181" s="230" t="str">
        <f t="shared" si="172"/>
        <v/>
      </c>
      <c r="CT181" s="428" t="str">
        <f t="shared" si="173"/>
        <v/>
      </c>
      <c r="CU181" s="115"/>
      <c r="CV181" s="115"/>
      <c r="CW181" s="115"/>
      <c r="CX181" s="115"/>
      <c r="CY181" s="115"/>
      <c r="CZ181" s="115"/>
      <c r="DA181" s="115"/>
      <c r="DB181" s="115"/>
      <c r="DC181" s="115"/>
      <c r="DD181" s="115"/>
      <c r="DE181" s="115"/>
      <c r="DF181" s="115"/>
      <c r="DG181" s="125"/>
    </row>
    <row r="182" spans="2:111" ht="17.100000000000001" customHeight="1">
      <c r="B182" s="434">
        <v>152</v>
      </c>
      <c r="C182" s="904"/>
      <c r="D182" s="905"/>
      <c r="E182" s="905"/>
      <c r="F182" s="906"/>
      <c r="G182" s="907"/>
      <c r="H182" s="908"/>
      <c r="I182" s="909"/>
      <c r="J182" s="910"/>
      <c r="K182" s="911"/>
      <c r="L182" s="912"/>
      <c r="M182" s="912"/>
      <c r="N182" s="913"/>
      <c r="O182" s="14" t="s">
        <v>3</v>
      </c>
      <c r="P182" s="144" t="s">
        <v>3</v>
      </c>
      <c r="Q182" s="144" t="s">
        <v>3</v>
      </c>
      <c r="R182" s="79" t="s">
        <v>3</v>
      </c>
      <c r="S182" s="914"/>
      <c r="T182" s="915"/>
      <c r="U182" s="916"/>
      <c r="V182" s="14" t="s">
        <v>3</v>
      </c>
      <c r="W182" s="144" t="s">
        <v>3</v>
      </c>
      <c r="X182" s="144" t="s">
        <v>3</v>
      </c>
      <c r="Y182" s="79" t="s">
        <v>3</v>
      </c>
      <c r="Z182" s="914"/>
      <c r="AA182" s="915"/>
      <c r="AB182" s="916"/>
      <c r="AC182" s="14" t="s">
        <v>3</v>
      </c>
      <c r="AD182" s="16" t="s">
        <v>3</v>
      </c>
      <c r="AE182" s="16" t="s">
        <v>3</v>
      </c>
      <c r="AF182" s="16" t="s">
        <v>3</v>
      </c>
      <c r="AG182" s="16" t="s">
        <v>3</v>
      </c>
      <c r="AH182" s="79" t="s">
        <v>3</v>
      </c>
      <c r="AI182" s="167"/>
      <c r="AJ182" s="79" t="s">
        <v>3</v>
      </c>
      <c r="AK182" s="169"/>
      <c r="AL182" s="14" t="s">
        <v>3</v>
      </c>
      <c r="AM182" s="79" t="s">
        <v>3</v>
      </c>
      <c r="AN182" s="917"/>
      <c r="AO182" s="918"/>
      <c r="AP182" s="918"/>
      <c r="AQ182" s="919"/>
      <c r="AR182" s="456" t="str">
        <f t="shared" si="174"/>
        <v/>
      </c>
      <c r="AS182" s="14" t="s">
        <v>3</v>
      </c>
      <c r="AT182" s="16" t="s">
        <v>3</v>
      </c>
      <c r="AU182" s="153" t="s">
        <v>3</v>
      </c>
      <c r="AV182" s="158" t="s">
        <v>3</v>
      </c>
      <c r="AW182" s="79" t="s">
        <v>3</v>
      </c>
      <c r="AX182" s="79" t="s">
        <v>3</v>
      </c>
      <c r="AY182" s="153" t="s">
        <v>3</v>
      </c>
      <c r="AZ182" s="231"/>
      <c r="BA182" s="437" t="str">
        <f>IF($F$12="","",IF($AZ182="","",HLOOKUP($F$12,別紙mast!$D$4:$K$7,3,FALSE)))</f>
        <v/>
      </c>
      <c r="BB182" s="232" t="str">
        <f t="shared" si="161"/>
        <v/>
      </c>
      <c r="BC182" s="232" t="str">
        <f>IF($F$12="","",IF($AZ182="","",HLOOKUP($F$12,別紙mast!$D$9:$K$11,3,FALSE)))</f>
        <v/>
      </c>
      <c r="BD182" s="171" t="str">
        <f t="shared" si="162"/>
        <v/>
      </c>
      <c r="BE182" s="239"/>
      <c r="BF182" s="902" t="str">
        <f>IF($F$12="","",IF($BE182="","",HLOOKUP($F$12,別紙mast!$D$4:$K$7,4,FALSE)))</f>
        <v/>
      </c>
      <c r="BG182" s="903"/>
      <c r="BH182" s="233" t="str">
        <f t="shared" si="163"/>
        <v/>
      </c>
      <c r="BI182" s="235"/>
      <c r="BJ182" s="236"/>
      <c r="BK182" s="236"/>
      <c r="BL182" s="237"/>
      <c r="BM182" s="238"/>
      <c r="BN182" s="453"/>
      <c r="BO182" s="442" t="str">
        <f t="shared" si="164"/>
        <v/>
      </c>
      <c r="BP182" s="433" t="str">
        <f t="shared" si="142"/>
        <v/>
      </c>
      <c r="BQ182" s="445" t="str">
        <f t="shared" si="165"/>
        <v/>
      </c>
      <c r="BR182" s="433" t="str">
        <f t="shared" si="143"/>
        <v/>
      </c>
      <c r="BS182" s="444" t="str">
        <f t="shared" si="144"/>
        <v/>
      </c>
      <c r="BT182" s="432" t="str">
        <f t="shared" si="166"/>
        <v/>
      </c>
      <c r="BU182" s="441" t="str">
        <f t="shared" si="167"/>
        <v/>
      </c>
      <c r="BV182" s="457" t="str">
        <f t="shared" si="168"/>
        <v/>
      </c>
      <c r="BW182" s="215"/>
      <c r="BX182" s="222" t="str">
        <f t="shared" si="145"/>
        <v/>
      </c>
      <c r="BY182" s="222" t="str">
        <f t="shared" si="146"/>
        <v/>
      </c>
      <c r="BZ182" s="222" t="str">
        <f t="shared" si="147"/>
        <v/>
      </c>
      <c r="CA182" s="222" t="str">
        <f t="shared" si="148"/>
        <v/>
      </c>
      <c r="CB182" s="222" t="s">
        <v>468</v>
      </c>
      <c r="CC182" s="115"/>
      <c r="CD182" s="193" t="str">
        <f t="shared" si="149"/>
        <v/>
      </c>
      <c r="CE182" s="192" t="str">
        <f t="shared" si="150"/>
        <v/>
      </c>
      <c r="CF182" s="192" t="str">
        <f t="shared" si="151"/>
        <v/>
      </c>
      <c r="CG182" s="448" t="str">
        <f t="shared" si="152"/>
        <v/>
      </c>
      <c r="CH182" s="192" t="str">
        <f t="shared" si="153"/>
        <v/>
      </c>
      <c r="CI182" s="448" t="str">
        <f t="shared" si="154"/>
        <v/>
      </c>
      <c r="CJ182" s="446" t="str">
        <f t="shared" si="155"/>
        <v/>
      </c>
      <c r="CK182" s="386" t="str">
        <f t="shared" si="156"/>
        <v/>
      </c>
      <c r="CL182" s="387" t="str">
        <f t="shared" si="157"/>
        <v/>
      </c>
      <c r="CM182" s="387" t="str">
        <f t="shared" si="158"/>
        <v/>
      </c>
      <c r="CN182" s="430" t="str">
        <f t="shared" si="169"/>
        <v/>
      </c>
      <c r="CO182" s="229" t="str">
        <f t="shared" si="159"/>
        <v/>
      </c>
      <c r="CP182" s="229" t="str">
        <f t="shared" si="170"/>
        <v/>
      </c>
      <c r="CQ182" s="230" t="str">
        <f t="shared" si="160"/>
        <v/>
      </c>
      <c r="CR182" s="229" t="str">
        <f t="shared" si="171"/>
        <v/>
      </c>
      <c r="CS182" s="230" t="str">
        <f t="shared" si="172"/>
        <v/>
      </c>
      <c r="CT182" s="428" t="str">
        <f t="shared" si="173"/>
        <v/>
      </c>
      <c r="CU182" s="115"/>
      <c r="CV182" s="115"/>
      <c r="CW182" s="115"/>
      <c r="CX182" s="115"/>
      <c r="CY182" s="115"/>
      <c r="CZ182" s="115"/>
      <c r="DA182" s="115"/>
      <c r="DB182" s="115"/>
      <c r="DC182" s="115"/>
      <c r="DD182" s="115"/>
      <c r="DE182" s="115"/>
      <c r="DF182" s="115"/>
      <c r="DG182" s="125"/>
    </row>
    <row r="183" spans="2:111" ht="17.100000000000001" customHeight="1">
      <c r="B183" s="434">
        <v>153</v>
      </c>
      <c r="C183" s="904"/>
      <c r="D183" s="905"/>
      <c r="E183" s="905"/>
      <c r="F183" s="906"/>
      <c r="G183" s="907"/>
      <c r="H183" s="908"/>
      <c r="I183" s="909"/>
      <c r="J183" s="910"/>
      <c r="K183" s="911"/>
      <c r="L183" s="912"/>
      <c r="M183" s="912"/>
      <c r="N183" s="913"/>
      <c r="O183" s="14" t="s">
        <v>3</v>
      </c>
      <c r="P183" s="144" t="s">
        <v>3</v>
      </c>
      <c r="Q183" s="144" t="s">
        <v>3</v>
      </c>
      <c r="R183" s="79" t="s">
        <v>3</v>
      </c>
      <c r="S183" s="914"/>
      <c r="T183" s="915"/>
      <c r="U183" s="916"/>
      <c r="V183" s="14" t="s">
        <v>3</v>
      </c>
      <c r="W183" s="144" t="s">
        <v>3</v>
      </c>
      <c r="X183" s="144" t="s">
        <v>3</v>
      </c>
      <c r="Y183" s="79" t="s">
        <v>3</v>
      </c>
      <c r="Z183" s="914"/>
      <c r="AA183" s="915"/>
      <c r="AB183" s="916"/>
      <c r="AC183" s="14" t="s">
        <v>3</v>
      </c>
      <c r="AD183" s="16" t="s">
        <v>3</v>
      </c>
      <c r="AE183" s="16" t="s">
        <v>3</v>
      </c>
      <c r="AF183" s="16" t="s">
        <v>3</v>
      </c>
      <c r="AG183" s="16" t="s">
        <v>3</v>
      </c>
      <c r="AH183" s="79" t="s">
        <v>3</v>
      </c>
      <c r="AI183" s="167"/>
      <c r="AJ183" s="79" t="s">
        <v>3</v>
      </c>
      <c r="AK183" s="169"/>
      <c r="AL183" s="14" t="s">
        <v>3</v>
      </c>
      <c r="AM183" s="79" t="s">
        <v>3</v>
      </c>
      <c r="AN183" s="917"/>
      <c r="AO183" s="918"/>
      <c r="AP183" s="918"/>
      <c r="AQ183" s="919"/>
      <c r="AR183" s="456" t="str">
        <f t="shared" si="174"/>
        <v/>
      </c>
      <c r="AS183" s="14" t="s">
        <v>3</v>
      </c>
      <c r="AT183" s="16" t="s">
        <v>3</v>
      </c>
      <c r="AU183" s="153" t="s">
        <v>3</v>
      </c>
      <c r="AV183" s="158" t="s">
        <v>3</v>
      </c>
      <c r="AW183" s="79" t="s">
        <v>3</v>
      </c>
      <c r="AX183" s="79" t="s">
        <v>3</v>
      </c>
      <c r="AY183" s="153" t="s">
        <v>3</v>
      </c>
      <c r="AZ183" s="231"/>
      <c r="BA183" s="437" t="str">
        <f>IF($F$12="","",IF($AZ183="","",HLOOKUP($F$12,別紙mast!$D$4:$K$7,3,FALSE)))</f>
        <v/>
      </c>
      <c r="BB183" s="232" t="str">
        <f t="shared" si="161"/>
        <v/>
      </c>
      <c r="BC183" s="232" t="str">
        <f>IF($F$12="","",IF($AZ183="","",HLOOKUP($F$12,別紙mast!$D$9:$K$11,3,FALSE)))</f>
        <v/>
      </c>
      <c r="BD183" s="171" t="str">
        <f t="shared" si="162"/>
        <v/>
      </c>
      <c r="BE183" s="239"/>
      <c r="BF183" s="902" t="str">
        <f>IF($F$12="","",IF($BE183="","",HLOOKUP($F$12,別紙mast!$D$4:$K$7,4,FALSE)))</f>
        <v/>
      </c>
      <c r="BG183" s="903"/>
      <c r="BH183" s="233" t="str">
        <f t="shared" si="163"/>
        <v/>
      </c>
      <c r="BI183" s="235"/>
      <c r="BJ183" s="236"/>
      <c r="BK183" s="236"/>
      <c r="BL183" s="237"/>
      <c r="BM183" s="238"/>
      <c r="BN183" s="453"/>
      <c r="BO183" s="442" t="str">
        <f t="shared" si="164"/>
        <v/>
      </c>
      <c r="BP183" s="433" t="str">
        <f t="shared" si="142"/>
        <v/>
      </c>
      <c r="BQ183" s="445" t="str">
        <f t="shared" si="165"/>
        <v/>
      </c>
      <c r="BR183" s="433" t="str">
        <f t="shared" si="143"/>
        <v/>
      </c>
      <c r="BS183" s="444" t="str">
        <f t="shared" si="144"/>
        <v/>
      </c>
      <c r="BT183" s="432" t="str">
        <f t="shared" si="166"/>
        <v/>
      </c>
      <c r="BU183" s="441" t="str">
        <f t="shared" si="167"/>
        <v/>
      </c>
      <c r="BV183" s="457" t="str">
        <f t="shared" si="168"/>
        <v/>
      </c>
      <c r="BW183" s="215"/>
      <c r="BX183" s="222" t="str">
        <f t="shared" si="145"/>
        <v/>
      </c>
      <c r="BY183" s="222" t="str">
        <f t="shared" si="146"/>
        <v/>
      </c>
      <c r="BZ183" s="222" t="str">
        <f t="shared" si="147"/>
        <v/>
      </c>
      <c r="CA183" s="222" t="str">
        <f t="shared" si="148"/>
        <v/>
      </c>
      <c r="CB183" s="222" t="s">
        <v>468</v>
      </c>
      <c r="CC183" s="115"/>
      <c r="CD183" s="193" t="str">
        <f t="shared" si="149"/>
        <v/>
      </c>
      <c r="CE183" s="192" t="str">
        <f t="shared" si="150"/>
        <v/>
      </c>
      <c r="CF183" s="192" t="str">
        <f t="shared" si="151"/>
        <v/>
      </c>
      <c r="CG183" s="448" t="str">
        <f t="shared" si="152"/>
        <v/>
      </c>
      <c r="CH183" s="192" t="str">
        <f t="shared" si="153"/>
        <v/>
      </c>
      <c r="CI183" s="448" t="str">
        <f t="shared" si="154"/>
        <v/>
      </c>
      <c r="CJ183" s="446" t="str">
        <f t="shared" si="155"/>
        <v/>
      </c>
      <c r="CK183" s="386" t="str">
        <f t="shared" si="156"/>
        <v/>
      </c>
      <c r="CL183" s="387" t="str">
        <f t="shared" si="157"/>
        <v/>
      </c>
      <c r="CM183" s="387" t="str">
        <f t="shared" si="158"/>
        <v/>
      </c>
      <c r="CN183" s="430" t="str">
        <f t="shared" si="169"/>
        <v/>
      </c>
      <c r="CO183" s="229" t="str">
        <f t="shared" si="159"/>
        <v/>
      </c>
      <c r="CP183" s="229" t="str">
        <f t="shared" si="170"/>
        <v/>
      </c>
      <c r="CQ183" s="230" t="str">
        <f t="shared" si="160"/>
        <v/>
      </c>
      <c r="CR183" s="229" t="str">
        <f t="shared" si="171"/>
        <v/>
      </c>
      <c r="CS183" s="230" t="str">
        <f t="shared" si="172"/>
        <v/>
      </c>
      <c r="CT183" s="428" t="str">
        <f t="shared" si="173"/>
        <v/>
      </c>
      <c r="CU183" s="115"/>
      <c r="CV183" s="115"/>
      <c r="CW183" s="115"/>
      <c r="CX183" s="115"/>
      <c r="CY183" s="115"/>
      <c r="CZ183" s="115"/>
      <c r="DA183" s="115"/>
      <c r="DB183" s="115"/>
      <c r="DC183" s="115"/>
      <c r="DD183" s="115"/>
      <c r="DE183" s="115"/>
      <c r="DF183" s="115"/>
      <c r="DG183" s="125"/>
    </row>
    <row r="184" spans="2:111" ht="17.100000000000001" customHeight="1">
      <c r="B184" s="434">
        <v>154</v>
      </c>
      <c r="C184" s="904"/>
      <c r="D184" s="905"/>
      <c r="E184" s="905"/>
      <c r="F184" s="906"/>
      <c r="G184" s="907"/>
      <c r="H184" s="908"/>
      <c r="I184" s="909"/>
      <c r="J184" s="910"/>
      <c r="K184" s="911"/>
      <c r="L184" s="912"/>
      <c r="M184" s="912"/>
      <c r="N184" s="913"/>
      <c r="O184" s="14" t="s">
        <v>3</v>
      </c>
      <c r="P184" s="144" t="s">
        <v>3</v>
      </c>
      <c r="Q184" s="144" t="s">
        <v>3</v>
      </c>
      <c r="R184" s="79" t="s">
        <v>3</v>
      </c>
      <c r="S184" s="914"/>
      <c r="T184" s="915"/>
      <c r="U184" s="916"/>
      <c r="V184" s="14" t="s">
        <v>3</v>
      </c>
      <c r="W184" s="144" t="s">
        <v>3</v>
      </c>
      <c r="X184" s="144" t="s">
        <v>3</v>
      </c>
      <c r="Y184" s="79" t="s">
        <v>3</v>
      </c>
      <c r="Z184" s="914"/>
      <c r="AA184" s="915"/>
      <c r="AB184" s="916"/>
      <c r="AC184" s="14" t="s">
        <v>3</v>
      </c>
      <c r="AD184" s="16" t="s">
        <v>3</v>
      </c>
      <c r="AE184" s="16" t="s">
        <v>3</v>
      </c>
      <c r="AF184" s="16" t="s">
        <v>3</v>
      </c>
      <c r="AG184" s="16" t="s">
        <v>3</v>
      </c>
      <c r="AH184" s="79" t="s">
        <v>3</v>
      </c>
      <c r="AI184" s="167"/>
      <c r="AJ184" s="79" t="s">
        <v>3</v>
      </c>
      <c r="AK184" s="169"/>
      <c r="AL184" s="14" t="s">
        <v>3</v>
      </c>
      <c r="AM184" s="79" t="s">
        <v>3</v>
      </c>
      <c r="AN184" s="917"/>
      <c r="AO184" s="918"/>
      <c r="AP184" s="918"/>
      <c r="AQ184" s="919"/>
      <c r="AR184" s="456" t="str">
        <f t="shared" si="174"/>
        <v/>
      </c>
      <c r="AS184" s="14" t="s">
        <v>3</v>
      </c>
      <c r="AT184" s="16" t="s">
        <v>3</v>
      </c>
      <c r="AU184" s="153" t="s">
        <v>3</v>
      </c>
      <c r="AV184" s="158" t="s">
        <v>3</v>
      </c>
      <c r="AW184" s="79" t="s">
        <v>3</v>
      </c>
      <c r="AX184" s="79" t="s">
        <v>3</v>
      </c>
      <c r="AY184" s="153" t="s">
        <v>3</v>
      </c>
      <c r="AZ184" s="231"/>
      <c r="BA184" s="437" t="str">
        <f>IF($F$12="","",IF($AZ184="","",HLOOKUP($F$12,別紙mast!$D$4:$K$7,3,FALSE)))</f>
        <v/>
      </c>
      <c r="BB184" s="232" t="str">
        <f t="shared" si="161"/>
        <v/>
      </c>
      <c r="BC184" s="232" t="str">
        <f>IF($F$12="","",IF($AZ184="","",HLOOKUP($F$12,別紙mast!$D$9:$K$11,3,FALSE)))</f>
        <v/>
      </c>
      <c r="BD184" s="171" t="str">
        <f t="shared" si="162"/>
        <v/>
      </c>
      <c r="BE184" s="239"/>
      <c r="BF184" s="902" t="str">
        <f>IF($F$12="","",IF($BE184="","",HLOOKUP($F$12,別紙mast!$D$4:$K$7,4,FALSE)))</f>
        <v/>
      </c>
      <c r="BG184" s="903"/>
      <c r="BH184" s="233" t="str">
        <f t="shared" si="163"/>
        <v/>
      </c>
      <c r="BI184" s="235"/>
      <c r="BJ184" s="236"/>
      <c r="BK184" s="236"/>
      <c r="BL184" s="237"/>
      <c r="BM184" s="238"/>
      <c r="BN184" s="453"/>
      <c r="BO184" s="442" t="str">
        <f t="shared" si="164"/>
        <v/>
      </c>
      <c r="BP184" s="433" t="str">
        <f t="shared" si="142"/>
        <v/>
      </c>
      <c r="BQ184" s="445" t="str">
        <f t="shared" si="165"/>
        <v/>
      </c>
      <c r="BR184" s="433" t="str">
        <f t="shared" si="143"/>
        <v/>
      </c>
      <c r="BS184" s="444" t="str">
        <f t="shared" si="144"/>
        <v/>
      </c>
      <c r="BT184" s="432" t="str">
        <f t="shared" si="166"/>
        <v/>
      </c>
      <c r="BU184" s="441" t="str">
        <f t="shared" si="167"/>
        <v/>
      </c>
      <c r="BV184" s="457" t="str">
        <f t="shared" si="168"/>
        <v/>
      </c>
      <c r="BW184" s="215"/>
      <c r="BX184" s="222" t="str">
        <f t="shared" si="145"/>
        <v/>
      </c>
      <c r="BY184" s="222" t="str">
        <f t="shared" si="146"/>
        <v/>
      </c>
      <c r="BZ184" s="222" t="str">
        <f t="shared" si="147"/>
        <v/>
      </c>
      <c r="CA184" s="222" t="str">
        <f t="shared" si="148"/>
        <v/>
      </c>
      <c r="CB184" s="222" t="s">
        <v>468</v>
      </c>
      <c r="CC184" s="115"/>
      <c r="CD184" s="193" t="str">
        <f t="shared" si="149"/>
        <v/>
      </c>
      <c r="CE184" s="192" t="str">
        <f t="shared" si="150"/>
        <v/>
      </c>
      <c r="CF184" s="192" t="str">
        <f t="shared" si="151"/>
        <v/>
      </c>
      <c r="CG184" s="448" t="str">
        <f t="shared" si="152"/>
        <v/>
      </c>
      <c r="CH184" s="192" t="str">
        <f t="shared" si="153"/>
        <v/>
      </c>
      <c r="CI184" s="448" t="str">
        <f t="shared" si="154"/>
        <v/>
      </c>
      <c r="CJ184" s="446" t="str">
        <f t="shared" si="155"/>
        <v/>
      </c>
      <c r="CK184" s="386" t="str">
        <f t="shared" si="156"/>
        <v/>
      </c>
      <c r="CL184" s="387" t="str">
        <f t="shared" si="157"/>
        <v/>
      </c>
      <c r="CM184" s="387" t="str">
        <f t="shared" si="158"/>
        <v/>
      </c>
      <c r="CN184" s="430" t="str">
        <f t="shared" si="169"/>
        <v/>
      </c>
      <c r="CO184" s="229" t="str">
        <f t="shared" si="159"/>
        <v/>
      </c>
      <c r="CP184" s="229" t="str">
        <f t="shared" si="170"/>
        <v/>
      </c>
      <c r="CQ184" s="230" t="str">
        <f t="shared" si="160"/>
        <v/>
      </c>
      <c r="CR184" s="229" t="str">
        <f t="shared" si="171"/>
        <v/>
      </c>
      <c r="CS184" s="230" t="str">
        <f t="shared" si="172"/>
        <v/>
      </c>
      <c r="CT184" s="428" t="str">
        <f t="shared" si="173"/>
        <v/>
      </c>
      <c r="CU184" s="115"/>
      <c r="CV184" s="115"/>
      <c r="CW184" s="115"/>
      <c r="CX184" s="115"/>
      <c r="CY184" s="115"/>
      <c r="CZ184" s="115"/>
      <c r="DA184" s="115"/>
      <c r="DB184" s="115"/>
      <c r="DC184" s="115"/>
      <c r="DD184" s="115"/>
      <c r="DE184" s="115"/>
      <c r="DF184" s="115"/>
      <c r="DG184" s="125"/>
    </row>
    <row r="185" spans="2:111" ht="17.100000000000001" customHeight="1">
      <c r="B185" s="434">
        <v>155</v>
      </c>
      <c r="C185" s="904"/>
      <c r="D185" s="905"/>
      <c r="E185" s="905"/>
      <c r="F185" s="906"/>
      <c r="G185" s="907"/>
      <c r="H185" s="908"/>
      <c r="I185" s="909"/>
      <c r="J185" s="910"/>
      <c r="K185" s="911"/>
      <c r="L185" s="912"/>
      <c r="M185" s="912"/>
      <c r="N185" s="913"/>
      <c r="O185" s="14" t="s">
        <v>3</v>
      </c>
      <c r="P185" s="144" t="s">
        <v>3</v>
      </c>
      <c r="Q185" s="144" t="s">
        <v>3</v>
      </c>
      <c r="R185" s="79" t="s">
        <v>3</v>
      </c>
      <c r="S185" s="914"/>
      <c r="T185" s="915"/>
      <c r="U185" s="916"/>
      <c r="V185" s="14" t="s">
        <v>3</v>
      </c>
      <c r="W185" s="144" t="s">
        <v>3</v>
      </c>
      <c r="X185" s="144" t="s">
        <v>3</v>
      </c>
      <c r="Y185" s="79" t="s">
        <v>3</v>
      </c>
      <c r="Z185" s="914"/>
      <c r="AA185" s="915"/>
      <c r="AB185" s="916"/>
      <c r="AC185" s="14" t="s">
        <v>3</v>
      </c>
      <c r="AD185" s="16" t="s">
        <v>3</v>
      </c>
      <c r="AE185" s="16" t="s">
        <v>3</v>
      </c>
      <c r="AF185" s="16" t="s">
        <v>3</v>
      </c>
      <c r="AG185" s="16" t="s">
        <v>3</v>
      </c>
      <c r="AH185" s="79" t="s">
        <v>3</v>
      </c>
      <c r="AI185" s="167"/>
      <c r="AJ185" s="79" t="s">
        <v>3</v>
      </c>
      <c r="AK185" s="169"/>
      <c r="AL185" s="14" t="s">
        <v>3</v>
      </c>
      <c r="AM185" s="79" t="s">
        <v>3</v>
      </c>
      <c r="AN185" s="917"/>
      <c r="AO185" s="918"/>
      <c r="AP185" s="918"/>
      <c r="AQ185" s="919"/>
      <c r="AR185" s="456" t="str">
        <f t="shared" si="174"/>
        <v/>
      </c>
      <c r="AS185" s="14" t="s">
        <v>3</v>
      </c>
      <c r="AT185" s="16" t="s">
        <v>3</v>
      </c>
      <c r="AU185" s="153" t="s">
        <v>3</v>
      </c>
      <c r="AV185" s="158" t="s">
        <v>3</v>
      </c>
      <c r="AW185" s="79" t="s">
        <v>3</v>
      </c>
      <c r="AX185" s="79" t="s">
        <v>3</v>
      </c>
      <c r="AY185" s="153" t="s">
        <v>3</v>
      </c>
      <c r="AZ185" s="231"/>
      <c r="BA185" s="437" t="str">
        <f>IF($F$12="","",IF($AZ185="","",HLOOKUP($F$12,別紙mast!$D$4:$K$7,3,FALSE)))</f>
        <v/>
      </c>
      <c r="BB185" s="232" t="str">
        <f t="shared" si="161"/>
        <v/>
      </c>
      <c r="BC185" s="232" t="str">
        <f>IF($F$12="","",IF($AZ185="","",HLOOKUP($F$12,別紙mast!$D$9:$K$11,3,FALSE)))</f>
        <v/>
      </c>
      <c r="BD185" s="171" t="str">
        <f t="shared" si="162"/>
        <v/>
      </c>
      <c r="BE185" s="239"/>
      <c r="BF185" s="902" t="str">
        <f>IF($F$12="","",IF($BE185="","",HLOOKUP($F$12,別紙mast!$D$4:$K$7,4,FALSE)))</f>
        <v/>
      </c>
      <c r="BG185" s="903"/>
      <c r="BH185" s="233" t="str">
        <f t="shared" si="163"/>
        <v/>
      </c>
      <c r="BI185" s="235"/>
      <c r="BJ185" s="236"/>
      <c r="BK185" s="236"/>
      <c r="BL185" s="237"/>
      <c r="BM185" s="238"/>
      <c r="BN185" s="453"/>
      <c r="BO185" s="442" t="str">
        <f t="shared" si="164"/>
        <v/>
      </c>
      <c r="BP185" s="433" t="str">
        <f t="shared" si="142"/>
        <v/>
      </c>
      <c r="BQ185" s="445" t="str">
        <f t="shared" si="165"/>
        <v/>
      </c>
      <c r="BR185" s="433" t="str">
        <f t="shared" si="143"/>
        <v/>
      </c>
      <c r="BS185" s="444" t="str">
        <f t="shared" si="144"/>
        <v/>
      </c>
      <c r="BT185" s="432" t="str">
        <f t="shared" si="166"/>
        <v/>
      </c>
      <c r="BU185" s="441" t="str">
        <f t="shared" si="167"/>
        <v/>
      </c>
      <c r="BV185" s="457" t="str">
        <f t="shared" si="168"/>
        <v/>
      </c>
      <c r="BW185" s="215"/>
      <c r="BX185" s="222" t="str">
        <f t="shared" si="145"/>
        <v/>
      </c>
      <c r="BY185" s="222" t="str">
        <f t="shared" si="146"/>
        <v/>
      </c>
      <c r="BZ185" s="222" t="str">
        <f t="shared" si="147"/>
        <v/>
      </c>
      <c r="CA185" s="222" t="str">
        <f t="shared" si="148"/>
        <v/>
      </c>
      <c r="CB185" s="222" t="s">
        <v>468</v>
      </c>
      <c r="CC185" s="115"/>
      <c r="CD185" s="193" t="str">
        <f t="shared" si="149"/>
        <v/>
      </c>
      <c r="CE185" s="192" t="str">
        <f t="shared" si="150"/>
        <v/>
      </c>
      <c r="CF185" s="192" t="str">
        <f t="shared" si="151"/>
        <v/>
      </c>
      <c r="CG185" s="448" t="str">
        <f t="shared" si="152"/>
        <v/>
      </c>
      <c r="CH185" s="192" t="str">
        <f t="shared" si="153"/>
        <v/>
      </c>
      <c r="CI185" s="448" t="str">
        <f t="shared" si="154"/>
        <v/>
      </c>
      <c r="CJ185" s="446" t="str">
        <f t="shared" si="155"/>
        <v/>
      </c>
      <c r="CK185" s="386" t="str">
        <f t="shared" si="156"/>
        <v/>
      </c>
      <c r="CL185" s="387" t="str">
        <f t="shared" si="157"/>
        <v/>
      </c>
      <c r="CM185" s="387" t="str">
        <f t="shared" si="158"/>
        <v/>
      </c>
      <c r="CN185" s="430" t="str">
        <f t="shared" si="169"/>
        <v/>
      </c>
      <c r="CO185" s="229" t="str">
        <f t="shared" si="159"/>
        <v/>
      </c>
      <c r="CP185" s="229" t="str">
        <f t="shared" si="170"/>
        <v/>
      </c>
      <c r="CQ185" s="230" t="str">
        <f t="shared" si="160"/>
        <v/>
      </c>
      <c r="CR185" s="229" t="str">
        <f t="shared" si="171"/>
        <v/>
      </c>
      <c r="CS185" s="230" t="str">
        <f t="shared" si="172"/>
        <v/>
      </c>
      <c r="CT185" s="428" t="str">
        <f t="shared" si="173"/>
        <v/>
      </c>
      <c r="CU185" s="115"/>
      <c r="CV185" s="115"/>
      <c r="CW185" s="115"/>
      <c r="CX185" s="115"/>
      <c r="CY185" s="115"/>
      <c r="CZ185" s="115"/>
      <c r="DA185" s="115"/>
      <c r="DB185" s="115"/>
      <c r="DC185" s="115"/>
      <c r="DD185" s="115"/>
      <c r="DE185" s="115"/>
      <c r="DF185" s="115"/>
      <c r="DG185" s="125"/>
    </row>
    <row r="186" spans="2:111" ht="17.100000000000001" customHeight="1">
      <c r="B186" s="434">
        <v>156</v>
      </c>
      <c r="C186" s="904"/>
      <c r="D186" s="905"/>
      <c r="E186" s="905"/>
      <c r="F186" s="906"/>
      <c r="G186" s="907"/>
      <c r="H186" s="908"/>
      <c r="I186" s="909"/>
      <c r="J186" s="910"/>
      <c r="K186" s="911"/>
      <c r="L186" s="912"/>
      <c r="M186" s="912"/>
      <c r="N186" s="913"/>
      <c r="O186" s="14" t="s">
        <v>3</v>
      </c>
      <c r="P186" s="144" t="s">
        <v>3</v>
      </c>
      <c r="Q186" s="144" t="s">
        <v>3</v>
      </c>
      <c r="R186" s="79" t="s">
        <v>3</v>
      </c>
      <c r="S186" s="914"/>
      <c r="T186" s="915"/>
      <c r="U186" s="916"/>
      <c r="V186" s="14" t="s">
        <v>3</v>
      </c>
      <c r="W186" s="144" t="s">
        <v>3</v>
      </c>
      <c r="X186" s="144" t="s">
        <v>3</v>
      </c>
      <c r="Y186" s="79" t="s">
        <v>3</v>
      </c>
      <c r="Z186" s="914"/>
      <c r="AA186" s="915"/>
      <c r="AB186" s="916"/>
      <c r="AC186" s="14" t="s">
        <v>3</v>
      </c>
      <c r="AD186" s="16" t="s">
        <v>3</v>
      </c>
      <c r="AE186" s="16" t="s">
        <v>3</v>
      </c>
      <c r="AF186" s="16" t="s">
        <v>3</v>
      </c>
      <c r="AG186" s="16" t="s">
        <v>3</v>
      </c>
      <c r="AH186" s="79" t="s">
        <v>3</v>
      </c>
      <c r="AI186" s="167"/>
      <c r="AJ186" s="79" t="s">
        <v>3</v>
      </c>
      <c r="AK186" s="169"/>
      <c r="AL186" s="14" t="s">
        <v>3</v>
      </c>
      <c r="AM186" s="79" t="s">
        <v>3</v>
      </c>
      <c r="AN186" s="917"/>
      <c r="AO186" s="918"/>
      <c r="AP186" s="918"/>
      <c r="AQ186" s="919"/>
      <c r="AR186" s="456" t="str">
        <f t="shared" si="174"/>
        <v/>
      </c>
      <c r="AS186" s="14" t="s">
        <v>3</v>
      </c>
      <c r="AT186" s="16" t="s">
        <v>3</v>
      </c>
      <c r="AU186" s="153" t="s">
        <v>3</v>
      </c>
      <c r="AV186" s="158" t="s">
        <v>3</v>
      </c>
      <c r="AW186" s="79" t="s">
        <v>3</v>
      </c>
      <c r="AX186" s="79" t="s">
        <v>3</v>
      </c>
      <c r="AY186" s="153" t="s">
        <v>3</v>
      </c>
      <c r="AZ186" s="231"/>
      <c r="BA186" s="437" t="str">
        <f>IF($F$12="","",IF($AZ186="","",HLOOKUP($F$12,別紙mast!$D$4:$K$7,3,FALSE)))</f>
        <v/>
      </c>
      <c r="BB186" s="232" t="str">
        <f t="shared" si="161"/>
        <v/>
      </c>
      <c r="BC186" s="232" t="str">
        <f>IF($F$12="","",IF($AZ186="","",HLOOKUP($F$12,別紙mast!$D$9:$K$11,3,FALSE)))</f>
        <v/>
      </c>
      <c r="BD186" s="171" t="str">
        <f t="shared" si="162"/>
        <v/>
      </c>
      <c r="BE186" s="239"/>
      <c r="BF186" s="902" t="str">
        <f>IF($F$12="","",IF($BE186="","",HLOOKUP($F$12,別紙mast!$D$4:$K$7,4,FALSE)))</f>
        <v/>
      </c>
      <c r="BG186" s="903"/>
      <c r="BH186" s="233" t="str">
        <f t="shared" si="163"/>
        <v/>
      </c>
      <c r="BI186" s="235"/>
      <c r="BJ186" s="236"/>
      <c r="BK186" s="236"/>
      <c r="BL186" s="237"/>
      <c r="BM186" s="238"/>
      <c r="BN186" s="453"/>
      <c r="BO186" s="442" t="str">
        <f t="shared" si="164"/>
        <v/>
      </c>
      <c r="BP186" s="433" t="str">
        <f t="shared" si="142"/>
        <v/>
      </c>
      <c r="BQ186" s="445" t="str">
        <f t="shared" si="165"/>
        <v/>
      </c>
      <c r="BR186" s="433" t="str">
        <f t="shared" si="143"/>
        <v/>
      </c>
      <c r="BS186" s="444" t="str">
        <f t="shared" si="144"/>
        <v/>
      </c>
      <c r="BT186" s="432" t="str">
        <f t="shared" si="166"/>
        <v/>
      </c>
      <c r="BU186" s="441" t="str">
        <f t="shared" si="167"/>
        <v/>
      </c>
      <c r="BV186" s="457" t="str">
        <f t="shared" si="168"/>
        <v/>
      </c>
      <c r="BW186" s="215"/>
      <c r="BX186" s="222" t="str">
        <f t="shared" si="145"/>
        <v/>
      </c>
      <c r="BY186" s="222" t="str">
        <f t="shared" si="146"/>
        <v/>
      </c>
      <c r="BZ186" s="222" t="str">
        <f t="shared" si="147"/>
        <v/>
      </c>
      <c r="CA186" s="222" t="str">
        <f t="shared" si="148"/>
        <v/>
      </c>
      <c r="CB186" s="222" t="s">
        <v>468</v>
      </c>
      <c r="CC186" s="115"/>
      <c r="CD186" s="193" t="str">
        <f t="shared" si="149"/>
        <v/>
      </c>
      <c r="CE186" s="192" t="str">
        <f t="shared" si="150"/>
        <v/>
      </c>
      <c r="CF186" s="192" t="str">
        <f t="shared" si="151"/>
        <v/>
      </c>
      <c r="CG186" s="448" t="str">
        <f t="shared" si="152"/>
        <v/>
      </c>
      <c r="CH186" s="192" t="str">
        <f t="shared" si="153"/>
        <v/>
      </c>
      <c r="CI186" s="448" t="str">
        <f t="shared" si="154"/>
        <v/>
      </c>
      <c r="CJ186" s="446" t="str">
        <f t="shared" si="155"/>
        <v/>
      </c>
      <c r="CK186" s="386" t="str">
        <f t="shared" si="156"/>
        <v/>
      </c>
      <c r="CL186" s="387" t="str">
        <f t="shared" si="157"/>
        <v/>
      </c>
      <c r="CM186" s="387" t="str">
        <f t="shared" si="158"/>
        <v/>
      </c>
      <c r="CN186" s="430" t="str">
        <f t="shared" si="169"/>
        <v/>
      </c>
      <c r="CO186" s="229" t="str">
        <f t="shared" si="159"/>
        <v/>
      </c>
      <c r="CP186" s="229" t="str">
        <f t="shared" si="170"/>
        <v/>
      </c>
      <c r="CQ186" s="230" t="str">
        <f t="shared" si="160"/>
        <v/>
      </c>
      <c r="CR186" s="229" t="str">
        <f t="shared" si="171"/>
        <v/>
      </c>
      <c r="CS186" s="230" t="str">
        <f t="shared" si="172"/>
        <v/>
      </c>
      <c r="CT186" s="428" t="str">
        <f t="shared" si="173"/>
        <v/>
      </c>
      <c r="CU186" s="115"/>
      <c r="CV186" s="115"/>
      <c r="CW186" s="115"/>
      <c r="CX186" s="115"/>
      <c r="CY186" s="115"/>
      <c r="CZ186" s="115"/>
      <c r="DA186" s="115"/>
      <c r="DB186" s="115"/>
      <c r="DC186" s="115"/>
      <c r="DD186" s="115"/>
      <c r="DE186" s="115"/>
      <c r="DF186" s="115"/>
      <c r="DG186" s="125"/>
    </row>
    <row r="187" spans="2:111" ht="17.100000000000001" customHeight="1">
      <c r="B187" s="434">
        <v>157</v>
      </c>
      <c r="C187" s="904"/>
      <c r="D187" s="905"/>
      <c r="E187" s="905"/>
      <c r="F187" s="906"/>
      <c r="G187" s="907"/>
      <c r="H187" s="908"/>
      <c r="I187" s="909"/>
      <c r="J187" s="910"/>
      <c r="K187" s="911"/>
      <c r="L187" s="912"/>
      <c r="M187" s="912"/>
      <c r="N187" s="913"/>
      <c r="O187" s="14" t="s">
        <v>3</v>
      </c>
      <c r="P187" s="144" t="s">
        <v>3</v>
      </c>
      <c r="Q187" s="144" t="s">
        <v>3</v>
      </c>
      <c r="R187" s="79" t="s">
        <v>3</v>
      </c>
      <c r="S187" s="914"/>
      <c r="T187" s="915"/>
      <c r="U187" s="916"/>
      <c r="V187" s="14" t="s">
        <v>3</v>
      </c>
      <c r="W187" s="144" t="s">
        <v>3</v>
      </c>
      <c r="X187" s="144" t="s">
        <v>3</v>
      </c>
      <c r="Y187" s="79" t="s">
        <v>3</v>
      </c>
      <c r="Z187" s="914"/>
      <c r="AA187" s="915"/>
      <c r="AB187" s="916"/>
      <c r="AC187" s="14" t="s">
        <v>3</v>
      </c>
      <c r="AD187" s="16" t="s">
        <v>3</v>
      </c>
      <c r="AE187" s="16" t="s">
        <v>3</v>
      </c>
      <c r="AF187" s="16" t="s">
        <v>3</v>
      </c>
      <c r="AG187" s="16" t="s">
        <v>3</v>
      </c>
      <c r="AH187" s="79" t="s">
        <v>3</v>
      </c>
      <c r="AI187" s="167"/>
      <c r="AJ187" s="79" t="s">
        <v>3</v>
      </c>
      <c r="AK187" s="169"/>
      <c r="AL187" s="14" t="s">
        <v>3</v>
      </c>
      <c r="AM187" s="79" t="s">
        <v>3</v>
      </c>
      <c r="AN187" s="917"/>
      <c r="AO187" s="918"/>
      <c r="AP187" s="918"/>
      <c r="AQ187" s="919"/>
      <c r="AR187" s="456" t="str">
        <f t="shared" si="174"/>
        <v/>
      </c>
      <c r="AS187" s="14" t="s">
        <v>3</v>
      </c>
      <c r="AT187" s="16" t="s">
        <v>3</v>
      </c>
      <c r="AU187" s="153" t="s">
        <v>3</v>
      </c>
      <c r="AV187" s="158" t="s">
        <v>3</v>
      </c>
      <c r="AW187" s="79" t="s">
        <v>3</v>
      </c>
      <c r="AX187" s="79" t="s">
        <v>3</v>
      </c>
      <c r="AY187" s="153" t="s">
        <v>3</v>
      </c>
      <c r="AZ187" s="231"/>
      <c r="BA187" s="437" t="str">
        <f>IF($F$12="","",IF($AZ187="","",HLOOKUP($F$12,別紙mast!$D$4:$K$7,3,FALSE)))</f>
        <v/>
      </c>
      <c r="BB187" s="232" t="str">
        <f t="shared" si="161"/>
        <v/>
      </c>
      <c r="BC187" s="232" t="str">
        <f>IF($F$12="","",IF($AZ187="","",HLOOKUP($F$12,別紙mast!$D$9:$K$11,3,FALSE)))</f>
        <v/>
      </c>
      <c r="BD187" s="171" t="str">
        <f t="shared" si="162"/>
        <v/>
      </c>
      <c r="BE187" s="239"/>
      <c r="BF187" s="902" t="str">
        <f>IF($F$12="","",IF($BE187="","",HLOOKUP($F$12,別紙mast!$D$4:$K$7,4,FALSE)))</f>
        <v/>
      </c>
      <c r="BG187" s="903"/>
      <c r="BH187" s="233" t="str">
        <f t="shared" si="163"/>
        <v/>
      </c>
      <c r="BI187" s="235"/>
      <c r="BJ187" s="236"/>
      <c r="BK187" s="236"/>
      <c r="BL187" s="237"/>
      <c r="BM187" s="238"/>
      <c r="BN187" s="453"/>
      <c r="BO187" s="442" t="str">
        <f t="shared" si="164"/>
        <v/>
      </c>
      <c r="BP187" s="433" t="str">
        <f t="shared" si="142"/>
        <v/>
      </c>
      <c r="BQ187" s="445" t="str">
        <f t="shared" si="165"/>
        <v/>
      </c>
      <c r="BR187" s="433" t="str">
        <f t="shared" si="143"/>
        <v/>
      </c>
      <c r="BS187" s="444" t="str">
        <f t="shared" si="144"/>
        <v/>
      </c>
      <c r="BT187" s="432" t="str">
        <f t="shared" si="166"/>
        <v/>
      </c>
      <c r="BU187" s="441" t="str">
        <f t="shared" si="167"/>
        <v/>
      </c>
      <c r="BV187" s="457" t="str">
        <f t="shared" si="168"/>
        <v/>
      </c>
      <c r="BW187" s="215"/>
      <c r="BX187" s="222" t="str">
        <f t="shared" si="145"/>
        <v/>
      </c>
      <c r="BY187" s="222" t="str">
        <f t="shared" si="146"/>
        <v/>
      </c>
      <c r="BZ187" s="222" t="str">
        <f t="shared" si="147"/>
        <v/>
      </c>
      <c r="CA187" s="222" t="str">
        <f t="shared" si="148"/>
        <v/>
      </c>
      <c r="CB187" s="222" t="s">
        <v>468</v>
      </c>
      <c r="CC187" s="115"/>
      <c r="CD187" s="193" t="str">
        <f t="shared" si="149"/>
        <v/>
      </c>
      <c r="CE187" s="192" t="str">
        <f t="shared" si="150"/>
        <v/>
      </c>
      <c r="CF187" s="192" t="str">
        <f t="shared" si="151"/>
        <v/>
      </c>
      <c r="CG187" s="448" t="str">
        <f t="shared" si="152"/>
        <v/>
      </c>
      <c r="CH187" s="192" t="str">
        <f t="shared" si="153"/>
        <v/>
      </c>
      <c r="CI187" s="448" t="str">
        <f t="shared" si="154"/>
        <v/>
      </c>
      <c r="CJ187" s="446" t="str">
        <f t="shared" si="155"/>
        <v/>
      </c>
      <c r="CK187" s="386" t="str">
        <f t="shared" si="156"/>
        <v/>
      </c>
      <c r="CL187" s="387" t="str">
        <f t="shared" si="157"/>
        <v/>
      </c>
      <c r="CM187" s="387" t="str">
        <f t="shared" si="158"/>
        <v/>
      </c>
      <c r="CN187" s="430" t="str">
        <f t="shared" si="169"/>
        <v/>
      </c>
      <c r="CO187" s="229" t="str">
        <f t="shared" si="159"/>
        <v/>
      </c>
      <c r="CP187" s="229" t="str">
        <f t="shared" si="170"/>
        <v/>
      </c>
      <c r="CQ187" s="230" t="str">
        <f t="shared" si="160"/>
        <v/>
      </c>
      <c r="CR187" s="229" t="str">
        <f t="shared" si="171"/>
        <v/>
      </c>
      <c r="CS187" s="230" t="str">
        <f t="shared" si="172"/>
        <v/>
      </c>
      <c r="CT187" s="428" t="str">
        <f t="shared" si="173"/>
        <v/>
      </c>
      <c r="CU187" s="115"/>
      <c r="CV187" s="115"/>
      <c r="CW187" s="115"/>
      <c r="CX187" s="115"/>
      <c r="CY187" s="115"/>
      <c r="CZ187" s="115"/>
      <c r="DA187" s="115"/>
      <c r="DB187" s="115"/>
      <c r="DC187" s="115"/>
      <c r="DD187" s="115"/>
      <c r="DE187" s="115"/>
      <c r="DF187" s="115"/>
      <c r="DG187" s="125"/>
    </row>
    <row r="188" spans="2:111" ht="17.100000000000001" customHeight="1">
      <c r="B188" s="434">
        <v>158</v>
      </c>
      <c r="C188" s="904"/>
      <c r="D188" s="905"/>
      <c r="E188" s="905"/>
      <c r="F188" s="906"/>
      <c r="G188" s="907"/>
      <c r="H188" s="908"/>
      <c r="I188" s="909"/>
      <c r="J188" s="910"/>
      <c r="K188" s="911"/>
      <c r="L188" s="912"/>
      <c r="M188" s="912"/>
      <c r="N188" s="913"/>
      <c r="O188" s="14" t="s">
        <v>3</v>
      </c>
      <c r="P188" s="144" t="s">
        <v>3</v>
      </c>
      <c r="Q188" s="144" t="s">
        <v>3</v>
      </c>
      <c r="R188" s="79" t="s">
        <v>3</v>
      </c>
      <c r="S188" s="914"/>
      <c r="T188" s="915"/>
      <c r="U188" s="916"/>
      <c r="V188" s="14" t="s">
        <v>3</v>
      </c>
      <c r="W188" s="144" t="s">
        <v>3</v>
      </c>
      <c r="X188" s="144" t="s">
        <v>3</v>
      </c>
      <c r="Y188" s="79" t="s">
        <v>3</v>
      </c>
      <c r="Z188" s="914"/>
      <c r="AA188" s="915"/>
      <c r="AB188" s="916"/>
      <c r="AC188" s="14" t="s">
        <v>3</v>
      </c>
      <c r="AD188" s="16" t="s">
        <v>3</v>
      </c>
      <c r="AE188" s="16" t="s">
        <v>3</v>
      </c>
      <c r="AF188" s="16" t="s">
        <v>3</v>
      </c>
      <c r="AG188" s="16" t="s">
        <v>3</v>
      </c>
      <c r="AH188" s="79" t="s">
        <v>3</v>
      </c>
      <c r="AI188" s="167"/>
      <c r="AJ188" s="79" t="s">
        <v>3</v>
      </c>
      <c r="AK188" s="169"/>
      <c r="AL188" s="14" t="s">
        <v>3</v>
      </c>
      <c r="AM188" s="79" t="s">
        <v>3</v>
      </c>
      <c r="AN188" s="917"/>
      <c r="AO188" s="918"/>
      <c r="AP188" s="918"/>
      <c r="AQ188" s="919"/>
      <c r="AR188" s="456" t="str">
        <f t="shared" si="174"/>
        <v/>
      </c>
      <c r="AS188" s="14" t="s">
        <v>3</v>
      </c>
      <c r="AT188" s="16" t="s">
        <v>3</v>
      </c>
      <c r="AU188" s="153" t="s">
        <v>3</v>
      </c>
      <c r="AV188" s="158" t="s">
        <v>3</v>
      </c>
      <c r="AW188" s="79" t="s">
        <v>3</v>
      </c>
      <c r="AX188" s="79" t="s">
        <v>3</v>
      </c>
      <c r="AY188" s="153" t="s">
        <v>3</v>
      </c>
      <c r="AZ188" s="231"/>
      <c r="BA188" s="437" t="str">
        <f>IF($F$12="","",IF($AZ188="","",HLOOKUP($F$12,別紙mast!$D$4:$K$7,3,FALSE)))</f>
        <v/>
      </c>
      <c r="BB188" s="232" t="str">
        <f t="shared" si="161"/>
        <v/>
      </c>
      <c r="BC188" s="232" t="str">
        <f>IF($F$12="","",IF($AZ188="","",HLOOKUP($F$12,別紙mast!$D$9:$K$11,3,FALSE)))</f>
        <v/>
      </c>
      <c r="BD188" s="171" t="str">
        <f t="shared" si="162"/>
        <v/>
      </c>
      <c r="BE188" s="239"/>
      <c r="BF188" s="902" t="str">
        <f>IF($F$12="","",IF($BE188="","",HLOOKUP($F$12,別紙mast!$D$4:$K$7,4,FALSE)))</f>
        <v/>
      </c>
      <c r="BG188" s="903"/>
      <c r="BH188" s="233" t="str">
        <f t="shared" si="163"/>
        <v/>
      </c>
      <c r="BI188" s="235"/>
      <c r="BJ188" s="236"/>
      <c r="BK188" s="236"/>
      <c r="BL188" s="237"/>
      <c r="BM188" s="238"/>
      <c r="BN188" s="453"/>
      <c r="BO188" s="442" t="str">
        <f t="shared" si="164"/>
        <v/>
      </c>
      <c r="BP188" s="433" t="str">
        <f t="shared" si="142"/>
        <v/>
      </c>
      <c r="BQ188" s="445" t="str">
        <f t="shared" si="165"/>
        <v/>
      </c>
      <c r="BR188" s="433" t="str">
        <f t="shared" si="143"/>
        <v/>
      </c>
      <c r="BS188" s="444" t="str">
        <f t="shared" si="144"/>
        <v/>
      </c>
      <c r="BT188" s="432" t="str">
        <f t="shared" si="166"/>
        <v/>
      </c>
      <c r="BU188" s="441" t="str">
        <f t="shared" si="167"/>
        <v/>
      </c>
      <c r="BV188" s="457" t="str">
        <f t="shared" si="168"/>
        <v/>
      </c>
      <c r="BW188" s="215"/>
      <c r="BX188" s="222" t="str">
        <f t="shared" si="145"/>
        <v/>
      </c>
      <c r="BY188" s="222" t="str">
        <f t="shared" si="146"/>
        <v/>
      </c>
      <c r="BZ188" s="222" t="str">
        <f t="shared" si="147"/>
        <v/>
      </c>
      <c r="CA188" s="222" t="str">
        <f t="shared" si="148"/>
        <v/>
      </c>
      <c r="CB188" s="222" t="s">
        <v>468</v>
      </c>
      <c r="CC188" s="115"/>
      <c r="CD188" s="193" t="str">
        <f t="shared" si="149"/>
        <v/>
      </c>
      <c r="CE188" s="192" t="str">
        <f t="shared" si="150"/>
        <v/>
      </c>
      <c r="CF188" s="192" t="str">
        <f t="shared" si="151"/>
        <v/>
      </c>
      <c r="CG188" s="448" t="str">
        <f t="shared" si="152"/>
        <v/>
      </c>
      <c r="CH188" s="192" t="str">
        <f t="shared" si="153"/>
        <v/>
      </c>
      <c r="CI188" s="448" t="str">
        <f t="shared" si="154"/>
        <v/>
      </c>
      <c r="CJ188" s="446" t="str">
        <f t="shared" si="155"/>
        <v/>
      </c>
      <c r="CK188" s="386" t="str">
        <f t="shared" si="156"/>
        <v/>
      </c>
      <c r="CL188" s="387" t="str">
        <f t="shared" si="157"/>
        <v/>
      </c>
      <c r="CM188" s="387" t="str">
        <f t="shared" si="158"/>
        <v/>
      </c>
      <c r="CN188" s="430" t="str">
        <f t="shared" si="169"/>
        <v/>
      </c>
      <c r="CO188" s="229" t="str">
        <f t="shared" si="159"/>
        <v/>
      </c>
      <c r="CP188" s="229" t="str">
        <f t="shared" si="170"/>
        <v/>
      </c>
      <c r="CQ188" s="230" t="str">
        <f t="shared" si="160"/>
        <v/>
      </c>
      <c r="CR188" s="229" t="str">
        <f t="shared" si="171"/>
        <v/>
      </c>
      <c r="CS188" s="230" t="str">
        <f t="shared" si="172"/>
        <v/>
      </c>
      <c r="CT188" s="428" t="str">
        <f t="shared" si="173"/>
        <v/>
      </c>
      <c r="CU188" s="115"/>
      <c r="CV188" s="115"/>
      <c r="CW188" s="115"/>
      <c r="CX188" s="115"/>
      <c r="CY188" s="115"/>
      <c r="CZ188" s="115"/>
      <c r="DA188" s="115"/>
      <c r="DB188" s="115"/>
      <c r="DC188" s="115"/>
      <c r="DD188" s="115"/>
      <c r="DE188" s="115"/>
      <c r="DF188" s="115"/>
      <c r="DG188" s="125"/>
    </row>
    <row r="189" spans="2:111" ht="17.100000000000001" customHeight="1">
      <c r="B189" s="434">
        <v>159</v>
      </c>
      <c r="C189" s="904"/>
      <c r="D189" s="905"/>
      <c r="E189" s="905"/>
      <c r="F189" s="906"/>
      <c r="G189" s="907"/>
      <c r="H189" s="908"/>
      <c r="I189" s="909"/>
      <c r="J189" s="910"/>
      <c r="K189" s="911"/>
      <c r="L189" s="912"/>
      <c r="M189" s="912"/>
      <c r="N189" s="913"/>
      <c r="O189" s="14" t="s">
        <v>3</v>
      </c>
      <c r="P189" s="144" t="s">
        <v>3</v>
      </c>
      <c r="Q189" s="144" t="s">
        <v>3</v>
      </c>
      <c r="R189" s="79" t="s">
        <v>3</v>
      </c>
      <c r="S189" s="914"/>
      <c r="T189" s="915"/>
      <c r="U189" s="916"/>
      <c r="V189" s="14" t="s">
        <v>3</v>
      </c>
      <c r="W189" s="144" t="s">
        <v>3</v>
      </c>
      <c r="X189" s="144" t="s">
        <v>3</v>
      </c>
      <c r="Y189" s="79" t="s">
        <v>3</v>
      </c>
      <c r="Z189" s="914"/>
      <c r="AA189" s="915"/>
      <c r="AB189" s="916"/>
      <c r="AC189" s="14" t="s">
        <v>3</v>
      </c>
      <c r="AD189" s="16" t="s">
        <v>3</v>
      </c>
      <c r="AE189" s="16" t="s">
        <v>3</v>
      </c>
      <c r="AF189" s="16" t="s">
        <v>3</v>
      </c>
      <c r="AG189" s="16" t="s">
        <v>3</v>
      </c>
      <c r="AH189" s="79" t="s">
        <v>3</v>
      </c>
      <c r="AI189" s="167"/>
      <c r="AJ189" s="79" t="s">
        <v>3</v>
      </c>
      <c r="AK189" s="169"/>
      <c r="AL189" s="14" t="s">
        <v>3</v>
      </c>
      <c r="AM189" s="79" t="s">
        <v>3</v>
      </c>
      <c r="AN189" s="917"/>
      <c r="AO189" s="918"/>
      <c r="AP189" s="918"/>
      <c r="AQ189" s="919"/>
      <c r="AR189" s="456" t="str">
        <f t="shared" si="174"/>
        <v/>
      </c>
      <c r="AS189" s="14" t="s">
        <v>3</v>
      </c>
      <c r="AT189" s="16" t="s">
        <v>3</v>
      </c>
      <c r="AU189" s="153" t="s">
        <v>3</v>
      </c>
      <c r="AV189" s="158" t="s">
        <v>3</v>
      </c>
      <c r="AW189" s="79" t="s">
        <v>3</v>
      </c>
      <c r="AX189" s="79" t="s">
        <v>3</v>
      </c>
      <c r="AY189" s="153" t="s">
        <v>3</v>
      </c>
      <c r="AZ189" s="231"/>
      <c r="BA189" s="437" t="str">
        <f>IF($F$12="","",IF($AZ189="","",HLOOKUP($F$12,別紙mast!$D$4:$K$7,3,FALSE)))</f>
        <v/>
      </c>
      <c r="BB189" s="232" t="str">
        <f t="shared" si="161"/>
        <v/>
      </c>
      <c r="BC189" s="232" t="str">
        <f>IF($F$12="","",IF($AZ189="","",HLOOKUP($F$12,別紙mast!$D$9:$K$11,3,FALSE)))</f>
        <v/>
      </c>
      <c r="BD189" s="171" t="str">
        <f t="shared" si="162"/>
        <v/>
      </c>
      <c r="BE189" s="239"/>
      <c r="BF189" s="902" t="str">
        <f>IF($F$12="","",IF($BE189="","",HLOOKUP($F$12,別紙mast!$D$4:$K$7,4,FALSE)))</f>
        <v/>
      </c>
      <c r="BG189" s="903"/>
      <c r="BH189" s="233" t="str">
        <f t="shared" si="163"/>
        <v/>
      </c>
      <c r="BI189" s="235"/>
      <c r="BJ189" s="236"/>
      <c r="BK189" s="236"/>
      <c r="BL189" s="237"/>
      <c r="BM189" s="238"/>
      <c r="BN189" s="453"/>
      <c r="BO189" s="442" t="str">
        <f t="shared" si="164"/>
        <v/>
      </c>
      <c r="BP189" s="433" t="str">
        <f t="shared" si="142"/>
        <v/>
      </c>
      <c r="BQ189" s="445" t="str">
        <f t="shared" si="165"/>
        <v/>
      </c>
      <c r="BR189" s="433" t="str">
        <f t="shared" si="143"/>
        <v/>
      </c>
      <c r="BS189" s="444" t="str">
        <f t="shared" si="144"/>
        <v/>
      </c>
      <c r="BT189" s="432" t="str">
        <f t="shared" si="166"/>
        <v/>
      </c>
      <c r="BU189" s="441" t="str">
        <f t="shared" si="167"/>
        <v/>
      </c>
      <c r="BV189" s="457" t="str">
        <f t="shared" si="168"/>
        <v/>
      </c>
      <c r="BW189" s="215"/>
      <c r="BX189" s="222" t="str">
        <f t="shared" si="145"/>
        <v/>
      </c>
      <c r="BY189" s="222" t="str">
        <f t="shared" si="146"/>
        <v/>
      </c>
      <c r="BZ189" s="222" t="str">
        <f t="shared" si="147"/>
        <v/>
      </c>
      <c r="CA189" s="222" t="str">
        <f t="shared" si="148"/>
        <v/>
      </c>
      <c r="CB189" s="222" t="s">
        <v>468</v>
      </c>
      <c r="CC189" s="115"/>
      <c r="CD189" s="193" t="str">
        <f t="shared" si="149"/>
        <v/>
      </c>
      <c r="CE189" s="192" t="str">
        <f t="shared" si="150"/>
        <v/>
      </c>
      <c r="CF189" s="192" t="str">
        <f t="shared" si="151"/>
        <v/>
      </c>
      <c r="CG189" s="448" t="str">
        <f t="shared" si="152"/>
        <v/>
      </c>
      <c r="CH189" s="192" t="str">
        <f t="shared" si="153"/>
        <v/>
      </c>
      <c r="CI189" s="448" t="str">
        <f t="shared" si="154"/>
        <v/>
      </c>
      <c r="CJ189" s="446" t="str">
        <f t="shared" si="155"/>
        <v/>
      </c>
      <c r="CK189" s="386" t="str">
        <f t="shared" si="156"/>
        <v/>
      </c>
      <c r="CL189" s="387" t="str">
        <f t="shared" si="157"/>
        <v/>
      </c>
      <c r="CM189" s="387" t="str">
        <f t="shared" si="158"/>
        <v/>
      </c>
      <c r="CN189" s="430" t="str">
        <f t="shared" si="169"/>
        <v/>
      </c>
      <c r="CO189" s="229" t="str">
        <f t="shared" si="159"/>
        <v/>
      </c>
      <c r="CP189" s="229" t="str">
        <f t="shared" si="170"/>
        <v/>
      </c>
      <c r="CQ189" s="230" t="str">
        <f t="shared" si="160"/>
        <v/>
      </c>
      <c r="CR189" s="229" t="str">
        <f t="shared" si="171"/>
        <v/>
      </c>
      <c r="CS189" s="230" t="str">
        <f t="shared" si="172"/>
        <v/>
      </c>
      <c r="CT189" s="428" t="str">
        <f t="shared" si="173"/>
        <v/>
      </c>
      <c r="CU189" s="115"/>
      <c r="CV189" s="115"/>
      <c r="CW189" s="115"/>
      <c r="CX189" s="115"/>
      <c r="CY189" s="115"/>
      <c r="CZ189" s="115"/>
      <c r="DA189" s="115"/>
      <c r="DB189" s="115"/>
      <c r="DC189" s="115"/>
      <c r="DD189" s="115"/>
      <c r="DE189" s="115"/>
      <c r="DF189" s="115"/>
      <c r="DG189" s="125"/>
    </row>
    <row r="190" spans="2:111" ht="17.100000000000001" customHeight="1">
      <c r="B190" s="434">
        <v>160</v>
      </c>
      <c r="C190" s="904"/>
      <c r="D190" s="905"/>
      <c r="E190" s="905"/>
      <c r="F190" s="906"/>
      <c r="G190" s="907"/>
      <c r="H190" s="908"/>
      <c r="I190" s="909"/>
      <c r="J190" s="910"/>
      <c r="K190" s="911"/>
      <c r="L190" s="912"/>
      <c r="M190" s="912"/>
      <c r="N190" s="913"/>
      <c r="O190" s="14" t="s">
        <v>3</v>
      </c>
      <c r="P190" s="144" t="s">
        <v>3</v>
      </c>
      <c r="Q190" s="144" t="s">
        <v>3</v>
      </c>
      <c r="R190" s="79" t="s">
        <v>3</v>
      </c>
      <c r="S190" s="914"/>
      <c r="T190" s="915"/>
      <c r="U190" s="916"/>
      <c r="V190" s="14" t="s">
        <v>3</v>
      </c>
      <c r="W190" s="144" t="s">
        <v>3</v>
      </c>
      <c r="X190" s="144" t="s">
        <v>3</v>
      </c>
      <c r="Y190" s="79" t="s">
        <v>3</v>
      </c>
      <c r="Z190" s="914"/>
      <c r="AA190" s="915"/>
      <c r="AB190" s="916"/>
      <c r="AC190" s="14" t="s">
        <v>3</v>
      </c>
      <c r="AD190" s="16" t="s">
        <v>3</v>
      </c>
      <c r="AE190" s="16" t="s">
        <v>3</v>
      </c>
      <c r="AF190" s="16" t="s">
        <v>3</v>
      </c>
      <c r="AG190" s="16" t="s">
        <v>3</v>
      </c>
      <c r="AH190" s="79" t="s">
        <v>3</v>
      </c>
      <c r="AI190" s="167"/>
      <c r="AJ190" s="79" t="s">
        <v>3</v>
      </c>
      <c r="AK190" s="169"/>
      <c r="AL190" s="14" t="s">
        <v>3</v>
      </c>
      <c r="AM190" s="79" t="s">
        <v>3</v>
      </c>
      <c r="AN190" s="917"/>
      <c r="AO190" s="918"/>
      <c r="AP190" s="918"/>
      <c r="AQ190" s="919"/>
      <c r="AR190" s="456" t="str">
        <f t="shared" si="174"/>
        <v/>
      </c>
      <c r="AS190" s="15" t="s">
        <v>3</v>
      </c>
      <c r="AT190" s="16" t="s">
        <v>3</v>
      </c>
      <c r="AU190" s="153" t="s">
        <v>3</v>
      </c>
      <c r="AV190" s="158" t="s">
        <v>3</v>
      </c>
      <c r="AW190" s="79" t="s">
        <v>3</v>
      </c>
      <c r="AX190" s="79" t="s">
        <v>3</v>
      </c>
      <c r="AY190" s="153" t="s">
        <v>3</v>
      </c>
      <c r="AZ190" s="231"/>
      <c r="BA190" s="437" t="str">
        <f>IF($F$12="","",IF($AZ190="","",HLOOKUP($F$12,別紙mast!$D$4:$K$7,3,FALSE)))</f>
        <v/>
      </c>
      <c r="BB190" s="232" t="str">
        <f t="shared" si="161"/>
        <v/>
      </c>
      <c r="BC190" s="232" t="str">
        <f>IF($F$12="","",IF($AZ190="","",HLOOKUP($F$12,別紙mast!$D$9:$K$11,3,FALSE)))</f>
        <v/>
      </c>
      <c r="BD190" s="171" t="str">
        <f t="shared" si="162"/>
        <v/>
      </c>
      <c r="BE190" s="239"/>
      <c r="BF190" s="902" t="str">
        <f>IF($F$12="","",IF($BE190="","",HLOOKUP($F$12,別紙mast!$D$4:$K$7,4,FALSE)))</f>
        <v/>
      </c>
      <c r="BG190" s="903"/>
      <c r="BH190" s="233" t="str">
        <f t="shared" si="163"/>
        <v/>
      </c>
      <c r="BI190" s="235"/>
      <c r="BJ190" s="236"/>
      <c r="BK190" s="236"/>
      <c r="BL190" s="237"/>
      <c r="BM190" s="238"/>
      <c r="BN190" s="453"/>
      <c r="BO190" s="442" t="str">
        <f t="shared" si="164"/>
        <v/>
      </c>
      <c r="BP190" s="433" t="str">
        <f t="shared" si="142"/>
        <v/>
      </c>
      <c r="BQ190" s="445" t="str">
        <f t="shared" si="165"/>
        <v/>
      </c>
      <c r="BR190" s="433" t="str">
        <f t="shared" si="143"/>
        <v/>
      </c>
      <c r="BS190" s="444" t="str">
        <f t="shared" si="144"/>
        <v/>
      </c>
      <c r="BT190" s="432" t="str">
        <f t="shared" si="166"/>
        <v/>
      </c>
      <c r="BU190" s="441" t="str">
        <f t="shared" si="167"/>
        <v/>
      </c>
      <c r="BV190" s="457" t="str">
        <f t="shared" si="168"/>
        <v/>
      </c>
      <c r="BW190" s="215"/>
      <c r="BX190" s="222" t="str">
        <f t="shared" si="145"/>
        <v/>
      </c>
      <c r="BY190" s="222" t="str">
        <f t="shared" si="146"/>
        <v/>
      </c>
      <c r="BZ190" s="222" t="str">
        <f t="shared" si="147"/>
        <v/>
      </c>
      <c r="CA190" s="222" t="str">
        <f t="shared" si="148"/>
        <v/>
      </c>
      <c r="CB190" s="222" t="s">
        <v>468</v>
      </c>
      <c r="CC190" s="115"/>
      <c r="CD190" s="193" t="str">
        <f t="shared" si="149"/>
        <v/>
      </c>
      <c r="CE190" s="192" t="str">
        <f t="shared" si="150"/>
        <v/>
      </c>
      <c r="CF190" s="192" t="str">
        <f t="shared" si="151"/>
        <v/>
      </c>
      <c r="CG190" s="448" t="str">
        <f t="shared" si="152"/>
        <v/>
      </c>
      <c r="CH190" s="192" t="str">
        <f t="shared" si="153"/>
        <v/>
      </c>
      <c r="CI190" s="448" t="str">
        <f t="shared" si="154"/>
        <v/>
      </c>
      <c r="CJ190" s="446" t="str">
        <f t="shared" si="155"/>
        <v/>
      </c>
      <c r="CK190" s="386" t="str">
        <f t="shared" si="156"/>
        <v/>
      </c>
      <c r="CL190" s="387" t="str">
        <f t="shared" si="157"/>
        <v/>
      </c>
      <c r="CM190" s="387" t="str">
        <f t="shared" si="158"/>
        <v/>
      </c>
      <c r="CN190" s="430" t="str">
        <f t="shared" si="169"/>
        <v/>
      </c>
      <c r="CO190" s="229" t="str">
        <f t="shared" si="159"/>
        <v/>
      </c>
      <c r="CP190" s="229" t="str">
        <f t="shared" si="170"/>
        <v/>
      </c>
      <c r="CQ190" s="230" t="str">
        <f t="shared" si="160"/>
        <v/>
      </c>
      <c r="CR190" s="229" t="str">
        <f t="shared" si="171"/>
        <v/>
      </c>
      <c r="CS190" s="230" t="str">
        <f t="shared" si="172"/>
        <v/>
      </c>
      <c r="CT190" s="428" t="str">
        <f t="shared" si="173"/>
        <v/>
      </c>
      <c r="CU190" s="115"/>
      <c r="CV190" s="115"/>
      <c r="CW190" s="115"/>
      <c r="CX190" s="115"/>
      <c r="CY190" s="115"/>
      <c r="CZ190" s="115"/>
      <c r="DA190" s="115"/>
      <c r="DB190" s="115"/>
      <c r="DC190" s="115"/>
      <c r="DD190" s="115"/>
      <c r="DE190" s="115"/>
      <c r="DF190" s="115"/>
      <c r="DG190" s="125"/>
    </row>
    <row r="191" spans="2:111" ht="17.100000000000001" customHeight="1">
      <c r="B191" s="434">
        <v>161</v>
      </c>
      <c r="C191" s="904"/>
      <c r="D191" s="905"/>
      <c r="E191" s="905"/>
      <c r="F191" s="906"/>
      <c r="G191" s="907"/>
      <c r="H191" s="908"/>
      <c r="I191" s="909"/>
      <c r="J191" s="910"/>
      <c r="K191" s="911"/>
      <c r="L191" s="912"/>
      <c r="M191" s="912"/>
      <c r="N191" s="913"/>
      <c r="O191" s="14" t="s">
        <v>3</v>
      </c>
      <c r="P191" s="144" t="s">
        <v>3</v>
      </c>
      <c r="Q191" s="144" t="s">
        <v>3</v>
      </c>
      <c r="R191" s="79" t="s">
        <v>3</v>
      </c>
      <c r="S191" s="914"/>
      <c r="T191" s="915"/>
      <c r="U191" s="916"/>
      <c r="V191" s="14" t="s">
        <v>3</v>
      </c>
      <c r="W191" s="144" t="s">
        <v>3</v>
      </c>
      <c r="X191" s="144" t="s">
        <v>3</v>
      </c>
      <c r="Y191" s="79" t="s">
        <v>3</v>
      </c>
      <c r="Z191" s="914"/>
      <c r="AA191" s="915"/>
      <c r="AB191" s="916"/>
      <c r="AC191" s="14" t="s">
        <v>3</v>
      </c>
      <c r="AD191" s="16" t="s">
        <v>3</v>
      </c>
      <c r="AE191" s="16" t="s">
        <v>3</v>
      </c>
      <c r="AF191" s="16" t="s">
        <v>3</v>
      </c>
      <c r="AG191" s="16" t="s">
        <v>3</v>
      </c>
      <c r="AH191" s="79" t="s">
        <v>3</v>
      </c>
      <c r="AI191" s="167"/>
      <c r="AJ191" s="79" t="s">
        <v>3</v>
      </c>
      <c r="AK191" s="169"/>
      <c r="AL191" s="14" t="s">
        <v>3</v>
      </c>
      <c r="AM191" s="79" t="s">
        <v>3</v>
      </c>
      <c r="AN191" s="917"/>
      <c r="AO191" s="918"/>
      <c r="AP191" s="918"/>
      <c r="AQ191" s="919"/>
      <c r="AR191" s="456" t="str">
        <f t="shared" si="174"/>
        <v/>
      </c>
      <c r="AS191" s="14" t="s">
        <v>3</v>
      </c>
      <c r="AT191" s="16" t="s">
        <v>3</v>
      </c>
      <c r="AU191" s="153" t="s">
        <v>3</v>
      </c>
      <c r="AV191" s="158" t="s">
        <v>3</v>
      </c>
      <c r="AW191" s="79" t="s">
        <v>3</v>
      </c>
      <c r="AX191" s="79" t="s">
        <v>3</v>
      </c>
      <c r="AY191" s="153" t="s">
        <v>3</v>
      </c>
      <c r="AZ191" s="231"/>
      <c r="BA191" s="437" t="str">
        <f>IF($F$12="","",IF($AZ191="","",HLOOKUP($F$12,別紙mast!$D$4:$K$7,3,FALSE)))</f>
        <v/>
      </c>
      <c r="BB191" s="232" t="str">
        <f t="shared" si="161"/>
        <v/>
      </c>
      <c r="BC191" s="232" t="str">
        <f>IF($F$12="","",IF($AZ191="","",HLOOKUP($F$12,別紙mast!$D$9:$K$11,3,FALSE)))</f>
        <v/>
      </c>
      <c r="BD191" s="171" t="str">
        <f t="shared" si="162"/>
        <v/>
      </c>
      <c r="BE191" s="239"/>
      <c r="BF191" s="902" t="str">
        <f>IF($F$12="","",IF($BE191="","",HLOOKUP($F$12,別紙mast!$D$4:$K$7,4,FALSE)))</f>
        <v/>
      </c>
      <c r="BG191" s="903"/>
      <c r="BH191" s="233" t="str">
        <f t="shared" si="163"/>
        <v/>
      </c>
      <c r="BI191" s="235"/>
      <c r="BJ191" s="236"/>
      <c r="BK191" s="236"/>
      <c r="BL191" s="237"/>
      <c r="BM191" s="238"/>
      <c r="BN191" s="453"/>
      <c r="BO191" s="442" t="str">
        <f t="shared" si="164"/>
        <v/>
      </c>
      <c r="BP191" s="433" t="str">
        <f t="shared" ref="BP191:BP222" si="175">IF($BI191="","",ROUNDUP(($CQ191/$CR191),2))</f>
        <v/>
      </c>
      <c r="BQ191" s="445" t="str">
        <f t="shared" si="165"/>
        <v/>
      </c>
      <c r="BR191" s="433" t="str">
        <f t="shared" ref="BR191:BR222" si="176">IF($BI191="","",IF(OR($N$5="■",$AC$28="■",$AC191="■"),"ー",(ROUNDUP($CP191/$CR191,2))))</f>
        <v/>
      </c>
      <c r="BS191" s="444" t="str">
        <f t="shared" ref="BS191:BS222" si="177">IF($CO191="","",TRUNC(($CO191/$CR191)*100))</f>
        <v/>
      </c>
      <c r="BT191" s="432" t="str">
        <f t="shared" si="166"/>
        <v/>
      </c>
      <c r="BU191" s="441" t="str">
        <f t="shared" si="167"/>
        <v/>
      </c>
      <c r="BV191" s="457" t="str">
        <f t="shared" si="168"/>
        <v/>
      </c>
      <c r="BW191" s="215"/>
      <c r="BX191" s="222" t="str">
        <f t="shared" ref="BX191:BX222" si="178">IF(OR(BO191="",BS191=""),"",IF(AND($BO191&gt;=20,$BS191&gt;=100,$BB191="○",$BD191="○"),"○","×"))</f>
        <v/>
      </c>
      <c r="BY191" s="222" t="str">
        <f t="shared" ref="BY191:BY222" si="179">IF(OR(BO191="",BS191=""),"",IF(AND($BO191&gt;=20,$BS191&gt;=100,$BB191="適"),"×",IF(AND($BO191&gt;=20,$BS191&gt;=75,$BS191&lt;100,$BB191="○",$BD191="○"),"○","×")))</f>
        <v/>
      </c>
      <c r="BZ191" s="222" t="str">
        <f t="shared" ref="BZ191:BZ222" si="180">IF(OR(BO191="",BS191=""),"",IF(AND($BO191&gt;=20,$BB191="○",$BD191="○"),"○","×"))</f>
        <v/>
      </c>
      <c r="CA191" s="222" t="str">
        <f t="shared" ref="CA191:CA222" si="181">IF(OR(BO191="",BS191=""),"",IF(AND($BO191&gt;=20,$BS191&gt;=50,$BS191&lt;75,$BB191="○",$BD191="○"),"○","×"))</f>
        <v/>
      </c>
      <c r="CB191" s="222" t="s">
        <v>468</v>
      </c>
      <c r="CC191" s="115"/>
      <c r="CD191" s="193" t="str">
        <f t="shared" ref="CD191:CD222" si="182">IF($BI191="","",SUM($BI191*$I191))</f>
        <v/>
      </c>
      <c r="CE191" s="192" t="str">
        <f t="shared" ref="CE191:CE222" si="183">IF($BJ191="","",SUM($BJ191*$I191))</f>
        <v/>
      </c>
      <c r="CF191" s="192" t="str">
        <f t="shared" ref="CF191:CF222" si="184">IF($BI191="","",IF($N$5="■",SUM($BJ191*$I191),SUM($BK191*$I191)))</f>
        <v/>
      </c>
      <c r="CG191" s="448" t="str">
        <f t="shared" ref="CG191:CG222" si="185">IF($BL191="","",SUM($BL191*$I191))</f>
        <v/>
      </c>
      <c r="CH191" s="192" t="str">
        <f t="shared" ref="CH191:CH222" si="186">IF($BI191="","",IF($N$5="■",0,SUM($BM191*$I191)))</f>
        <v/>
      </c>
      <c r="CI191" s="448" t="str">
        <f t="shared" ref="CI191:CI222" si="187">IF($BI191="","",IF($N$5="■",0,SUM($BN191*$I191)))</f>
        <v/>
      </c>
      <c r="CJ191" s="446" t="str">
        <f t="shared" ref="CJ191:CJ222" si="188">IF($BJ191="","",(ROUNDUP(($BJ191/1000),1)*$I191))</f>
        <v/>
      </c>
      <c r="CK191" s="386" t="str">
        <f t="shared" ref="CK191:CK222" si="189">IF($BL191="","",(ROUNDUP(($BL191/1000),1)*$I191))</f>
        <v/>
      </c>
      <c r="CL191" s="387" t="str">
        <f t="shared" ref="CL191:CL222" si="190">IF($BI191="","",IF($N$5="■",(ROUNDUP(($BJ191/1000),1)*$I191),(ROUNDUP(($BK191/1000),1))*$I191))</f>
        <v/>
      </c>
      <c r="CM191" s="387" t="str">
        <f t="shared" ref="CM191:CM222" si="191">IF($BI191="","",ROUNDUP(((((($BL191-$BI191)*0.8)+$BI191)/1000)),1)*$I191)</f>
        <v/>
      </c>
      <c r="CN191" s="430" t="str">
        <f t="shared" si="169"/>
        <v/>
      </c>
      <c r="CO191" s="229" t="str">
        <f t="shared" ref="CO191:CO222" si="192">IF($CR191="","",IF($N$5="■",SUM($CR191-$CT191),SUM($CR191-$CS191)))</f>
        <v/>
      </c>
      <c r="CP191" s="229" t="str">
        <f t="shared" si="170"/>
        <v/>
      </c>
      <c r="CQ191" s="230" t="str">
        <f t="shared" ref="CQ191:CQ222" si="193">IF($BI191="","",IF($N$5="■",(ROUNDUP(($BJ191-$BI191)/1000,1)),ROUNDUP(($BK191-$BI191)/1000,1))&amp;"")</f>
        <v/>
      </c>
      <c r="CR191" s="229" t="str">
        <f t="shared" si="171"/>
        <v/>
      </c>
      <c r="CS191" s="230" t="str">
        <f t="shared" si="172"/>
        <v/>
      </c>
      <c r="CT191" s="428" t="str">
        <f t="shared" si="173"/>
        <v/>
      </c>
      <c r="CU191" s="115"/>
      <c r="CV191" s="115"/>
      <c r="CW191" s="115"/>
      <c r="CX191" s="115"/>
      <c r="CY191" s="115"/>
      <c r="CZ191" s="115"/>
      <c r="DA191" s="115"/>
      <c r="DB191" s="115"/>
      <c r="DC191" s="115"/>
      <c r="DD191" s="115"/>
      <c r="DE191" s="115"/>
      <c r="DF191" s="115"/>
      <c r="DG191" s="125"/>
    </row>
    <row r="192" spans="2:111" ht="17.100000000000001" customHeight="1">
      <c r="B192" s="434">
        <v>162</v>
      </c>
      <c r="C192" s="904"/>
      <c r="D192" s="905"/>
      <c r="E192" s="905"/>
      <c r="F192" s="906"/>
      <c r="G192" s="907"/>
      <c r="H192" s="908"/>
      <c r="I192" s="909"/>
      <c r="J192" s="910"/>
      <c r="K192" s="911"/>
      <c r="L192" s="912"/>
      <c r="M192" s="912"/>
      <c r="N192" s="913"/>
      <c r="O192" s="14" t="s">
        <v>3</v>
      </c>
      <c r="P192" s="144" t="s">
        <v>3</v>
      </c>
      <c r="Q192" s="144" t="s">
        <v>3</v>
      </c>
      <c r="R192" s="79" t="s">
        <v>3</v>
      </c>
      <c r="S192" s="914"/>
      <c r="T192" s="915"/>
      <c r="U192" s="916"/>
      <c r="V192" s="14" t="s">
        <v>3</v>
      </c>
      <c r="W192" s="144" t="s">
        <v>3</v>
      </c>
      <c r="X192" s="144" t="s">
        <v>3</v>
      </c>
      <c r="Y192" s="79" t="s">
        <v>3</v>
      </c>
      <c r="Z192" s="914"/>
      <c r="AA192" s="915"/>
      <c r="AB192" s="916"/>
      <c r="AC192" s="14" t="s">
        <v>3</v>
      </c>
      <c r="AD192" s="16" t="s">
        <v>3</v>
      </c>
      <c r="AE192" s="16" t="s">
        <v>3</v>
      </c>
      <c r="AF192" s="16" t="s">
        <v>3</v>
      </c>
      <c r="AG192" s="16" t="s">
        <v>3</v>
      </c>
      <c r="AH192" s="79" t="s">
        <v>3</v>
      </c>
      <c r="AI192" s="167"/>
      <c r="AJ192" s="79" t="s">
        <v>3</v>
      </c>
      <c r="AK192" s="169"/>
      <c r="AL192" s="14" t="s">
        <v>3</v>
      </c>
      <c r="AM192" s="79" t="s">
        <v>3</v>
      </c>
      <c r="AN192" s="917"/>
      <c r="AO192" s="918"/>
      <c r="AP192" s="918"/>
      <c r="AQ192" s="919"/>
      <c r="AR192" s="456" t="str">
        <f t="shared" si="174"/>
        <v/>
      </c>
      <c r="AS192" s="14" t="s">
        <v>3</v>
      </c>
      <c r="AT192" s="16" t="s">
        <v>3</v>
      </c>
      <c r="AU192" s="153" t="s">
        <v>3</v>
      </c>
      <c r="AV192" s="158" t="s">
        <v>3</v>
      </c>
      <c r="AW192" s="79" t="s">
        <v>3</v>
      </c>
      <c r="AX192" s="79" t="s">
        <v>3</v>
      </c>
      <c r="AY192" s="153" t="s">
        <v>3</v>
      </c>
      <c r="AZ192" s="231"/>
      <c r="BA192" s="437" t="str">
        <f>IF($F$12="","",IF($AZ192="","",HLOOKUP($F$12,別紙mast!$D$4:$K$7,3,FALSE)))</f>
        <v/>
      </c>
      <c r="BB192" s="232" t="str">
        <f t="shared" si="161"/>
        <v/>
      </c>
      <c r="BC192" s="232" t="str">
        <f>IF($F$12="","",IF($AZ192="","",HLOOKUP($F$12,別紙mast!$D$9:$K$11,3,FALSE)))</f>
        <v/>
      </c>
      <c r="BD192" s="171" t="str">
        <f t="shared" si="162"/>
        <v/>
      </c>
      <c r="BE192" s="239"/>
      <c r="BF192" s="902" t="str">
        <f>IF($F$12="","",IF($BE192="","",HLOOKUP($F$12,別紙mast!$D$4:$K$7,4,FALSE)))</f>
        <v/>
      </c>
      <c r="BG192" s="903"/>
      <c r="BH192" s="233" t="str">
        <f t="shared" si="163"/>
        <v/>
      </c>
      <c r="BI192" s="235"/>
      <c r="BJ192" s="236"/>
      <c r="BK192" s="236"/>
      <c r="BL192" s="237"/>
      <c r="BM192" s="238"/>
      <c r="BN192" s="453"/>
      <c r="BO192" s="442" t="str">
        <f t="shared" si="164"/>
        <v/>
      </c>
      <c r="BP192" s="433" t="str">
        <f t="shared" si="175"/>
        <v/>
      </c>
      <c r="BQ192" s="445" t="str">
        <f t="shared" si="165"/>
        <v/>
      </c>
      <c r="BR192" s="433" t="str">
        <f t="shared" si="176"/>
        <v/>
      </c>
      <c r="BS192" s="444" t="str">
        <f t="shared" si="177"/>
        <v/>
      </c>
      <c r="BT192" s="432" t="str">
        <f t="shared" si="166"/>
        <v/>
      </c>
      <c r="BU192" s="441" t="str">
        <f t="shared" si="167"/>
        <v/>
      </c>
      <c r="BV192" s="457" t="str">
        <f t="shared" si="168"/>
        <v/>
      </c>
      <c r="BW192" s="215"/>
      <c r="BX192" s="222" t="str">
        <f t="shared" si="178"/>
        <v/>
      </c>
      <c r="BY192" s="222" t="str">
        <f t="shared" si="179"/>
        <v/>
      </c>
      <c r="BZ192" s="222" t="str">
        <f t="shared" si="180"/>
        <v/>
      </c>
      <c r="CA192" s="222" t="str">
        <f t="shared" si="181"/>
        <v/>
      </c>
      <c r="CB192" s="222" t="s">
        <v>468</v>
      </c>
      <c r="CC192" s="115"/>
      <c r="CD192" s="193" t="str">
        <f t="shared" si="182"/>
        <v/>
      </c>
      <c r="CE192" s="192" t="str">
        <f t="shared" si="183"/>
        <v/>
      </c>
      <c r="CF192" s="192" t="str">
        <f t="shared" si="184"/>
        <v/>
      </c>
      <c r="CG192" s="448" t="str">
        <f t="shared" si="185"/>
        <v/>
      </c>
      <c r="CH192" s="192" t="str">
        <f t="shared" si="186"/>
        <v/>
      </c>
      <c r="CI192" s="448" t="str">
        <f t="shared" si="187"/>
        <v/>
      </c>
      <c r="CJ192" s="446" t="str">
        <f t="shared" si="188"/>
        <v/>
      </c>
      <c r="CK192" s="386" t="str">
        <f t="shared" si="189"/>
        <v/>
      </c>
      <c r="CL192" s="387" t="str">
        <f t="shared" si="190"/>
        <v/>
      </c>
      <c r="CM192" s="387" t="str">
        <f t="shared" si="191"/>
        <v/>
      </c>
      <c r="CN192" s="430" t="str">
        <f t="shared" si="169"/>
        <v/>
      </c>
      <c r="CO192" s="229" t="str">
        <f t="shared" si="192"/>
        <v/>
      </c>
      <c r="CP192" s="229" t="str">
        <f t="shared" si="170"/>
        <v/>
      </c>
      <c r="CQ192" s="230" t="str">
        <f t="shared" si="193"/>
        <v/>
      </c>
      <c r="CR192" s="229" t="str">
        <f t="shared" si="171"/>
        <v/>
      </c>
      <c r="CS192" s="230" t="str">
        <f t="shared" si="172"/>
        <v/>
      </c>
      <c r="CT192" s="428" t="str">
        <f t="shared" si="173"/>
        <v/>
      </c>
      <c r="CU192" s="115"/>
      <c r="CV192" s="115"/>
      <c r="CW192" s="115"/>
      <c r="CX192" s="115"/>
      <c r="CY192" s="115"/>
      <c r="CZ192" s="115"/>
      <c r="DA192" s="115"/>
      <c r="DB192" s="115"/>
      <c r="DC192" s="115"/>
      <c r="DD192" s="115"/>
      <c r="DE192" s="115"/>
      <c r="DF192" s="115"/>
      <c r="DG192" s="125"/>
    </row>
    <row r="193" spans="2:111" ht="17.100000000000001" customHeight="1">
      <c r="B193" s="434">
        <v>163</v>
      </c>
      <c r="C193" s="904"/>
      <c r="D193" s="905"/>
      <c r="E193" s="905"/>
      <c r="F193" s="906"/>
      <c r="G193" s="907"/>
      <c r="H193" s="908"/>
      <c r="I193" s="909"/>
      <c r="J193" s="910"/>
      <c r="K193" s="911"/>
      <c r="L193" s="912"/>
      <c r="M193" s="912"/>
      <c r="N193" s="913"/>
      <c r="O193" s="14" t="s">
        <v>3</v>
      </c>
      <c r="P193" s="144" t="s">
        <v>3</v>
      </c>
      <c r="Q193" s="144" t="s">
        <v>3</v>
      </c>
      <c r="R193" s="79" t="s">
        <v>3</v>
      </c>
      <c r="S193" s="914"/>
      <c r="T193" s="915"/>
      <c r="U193" s="916"/>
      <c r="V193" s="14" t="s">
        <v>3</v>
      </c>
      <c r="W193" s="144" t="s">
        <v>3</v>
      </c>
      <c r="X193" s="144" t="s">
        <v>3</v>
      </c>
      <c r="Y193" s="79" t="s">
        <v>3</v>
      </c>
      <c r="Z193" s="914"/>
      <c r="AA193" s="915"/>
      <c r="AB193" s="916"/>
      <c r="AC193" s="14" t="s">
        <v>3</v>
      </c>
      <c r="AD193" s="16" t="s">
        <v>3</v>
      </c>
      <c r="AE193" s="16" t="s">
        <v>3</v>
      </c>
      <c r="AF193" s="16" t="s">
        <v>3</v>
      </c>
      <c r="AG193" s="16" t="s">
        <v>3</v>
      </c>
      <c r="AH193" s="79" t="s">
        <v>3</v>
      </c>
      <c r="AI193" s="167"/>
      <c r="AJ193" s="79" t="s">
        <v>3</v>
      </c>
      <c r="AK193" s="169"/>
      <c r="AL193" s="14" t="s">
        <v>3</v>
      </c>
      <c r="AM193" s="79" t="s">
        <v>3</v>
      </c>
      <c r="AN193" s="917"/>
      <c r="AO193" s="918"/>
      <c r="AP193" s="918"/>
      <c r="AQ193" s="919"/>
      <c r="AR193" s="456" t="str">
        <f t="shared" si="174"/>
        <v/>
      </c>
      <c r="AS193" s="14" t="s">
        <v>3</v>
      </c>
      <c r="AT193" s="16" t="s">
        <v>3</v>
      </c>
      <c r="AU193" s="153" t="s">
        <v>3</v>
      </c>
      <c r="AV193" s="158" t="s">
        <v>3</v>
      </c>
      <c r="AW193" s="79" t="s">
        <v>3</v>
      </c>
      <c r="AX193" s="79" t="s">
        <v>3</v>
      </c>
      <c r="AY193" s="153" t="s">
        <v>3</v>
      </c>
      <c r="AZ193" s="231"/>
      <c r="BA193" s="437" t="str">
        <f>IF($F$12="","",IF($AZ193="","",HLOOKUP($F$12,別紙mast!$D$4:$K$7,3,FALSE)))</f>
        <v/>
      </c>
      <c r="BB193" s="232" t="str">
        <f t="shared" si="161"/>
        <v/>
      </c>
      <c r="BC193" s="232" t="str">
        <f>IF($F$12="","",IF($AZ193="","",HLOOKUP($F$12,別紙mast!$D$9:$K$11,3,FALSE)))</f>
        <v/>
      </c>
      <c r="BD193" s="171" t="str">
        <f t="shared" si="162"/>
        <v/>
      </c>
      <c r="BE193" s="239"/>
      <c r="BF193" s="902" t="str">
        <f>IF($F$12="","",IF($BE193="","",HLOOKUP($F$12,別紙mast!$D$4:$K$7,4,FALSE)))</f>
        <v/>
      </c>
      <c r="BG193" s="903"/>
      <c r="BH193" s="233" t="str">
        <f t="shared" si="163"/>
        <v/>
      </c>
      <c r="BI193" s="235"/>
      <c r="BJ193" s="236"/>
      <c r="BK193" s="236"/>
      <c r="BL193" s="237"/>
      <c r="BM193" s="238"/>
      <c r="BN193" s="453"/>
      <c r="BO193" s="442" t="str">
        <f t="shared" si="164"/>
        <v/>
      </c>
      <c r="BP193" s="433" t="str">
        <f t="shared" si="175"/>
        <v/>
      </c>
      <c r="BQ193" s="445" t="str">
        <f t="shared" si="165"/>
        <v/>
      </c>
      <c r="BR193" s="433" t="str">
        <f t="shared" si="176"/>
        <v/>
      </c>
      <c r="BS193" s="444" t="str">
        <f t="shared" si="177"/>
        <v/>
      </c>
      <c r="BT193" s="432" t="str">
        <f t="shared" si="166"/>
        <v/>
      </c>
      <c r="BU193" s="441" t="str">
        <f t="shared" si="167"/>
        <v/>
      </c>
      <c r="BV193" s="457" t="str">
        <f t="shared" si="168"/>
        <v/>
      </c>
      <c r="BW193" s="215"/>
      <c r="BX193" s="222" t="str">
        <f t="shared" si="178"/>
        <v/>
      </c>
      <c r="BY193" s="222" t="str">
        <f t="shared" si="179"/>
        <v/>
      </c>
      <c r="BZ193" s="222" t="str">
        <f t="shared" si="180"/>
        <v/>
      </c>
      <c r="CA193" s="222" t="str">
        <f t="shared" si="181"/>
        <v/>
      </c>
      <c r="CB193" s="222" t="s">
        <v>468</v>
      </c>
      <c r="CC193" s="115"/>
      <c r="CD193" s="193" t="str">
        <f t="shared" si="182"/>
        <v/>
      </c>
      <c r="CE193" s="192" t="str">
        <f t="shared" si="183"/>
        <v/>
      </c>
      <c r="CF193" s="192" t="str">
        <f t="shared" si="184"/>
        <v/>
      </c>
      <c r="CG193" s="448" t="str">
        <f t="shared" si="185"/>
        <v/>
      </c>
      <c r="CH193" s="192" t="str">
        <f t="shared" si="186"/>
        <v/>
      </c>
      <c r="CI193" s="448" t="str">
        <f t="shared" si="187"/>
        <v/>
      </c>
      <c r="CJ193" s="446" t="str">
        <f t="shared" si="188"/>
        <v/>
      </c>
      <c r="CK193" s="386" t="str">
        <f t="shared" si="189"/>
        <v/>
      </c>
      <c r="CL193" s="387" t="str">
        <f t="shared" si="190"/>
        <v/>
      </c>
      <c r="CM193" s="387" t="str">
        <f t="shared" si="191"/>
        <v/>
      </c>
      <c r="CN193" s="430" t="str">
        <f t="shared" si="169"/>
        <v/>
      </c>
      <c r="CO193" s="229" t="str">
        <f t="shared" si="192"/>
        <v/>
      </c>
      <c r="CP193" s="229" t="str">
        <f t="shared" si="170"/>
        <v/>
      </c>
      <c r="CQ193" s="230" t="str">
        <f t="shared" si="193"/>
        <v/>
      </c>
      <c r="CR193" s="229" t="str">
        <f t="shared" si="171"/>
        <v/>
      </c>
      <c r="CS193" s="230" t="str">
        <f t="shared" si="172"/>
        <v/>
      </c>
      <c r="CT193" s="428" t="str">
        <f t="shared" si="173"/>
        <v/>
      </c>
      <c r="CU193" s="115"/>
      <c r="CV193" s="115"/>
      <c r="CW193" s="115"/>
      <c r="CX193" s="115"/>
      <c r="CY193" s="115"/>
      <c r="CZ193" s="115"/>
      <c r="DA193" s="115"/>
      <c r="DB193" s="115"/>
      <c r="DC193" s="115"/>
      <c r="DD193" s="115"/>
      <c r="DE193" s="115"/>
      <c r="DF193" s="115"/>
      <c r="DG193" s="125"/>
    </row>
    <row r="194" spans="2:111" ht="17.100000000000001" customHeight="1">
      <c r="B194" s="434">
        <v>164</v>
      </c>
      <c r="C194" s="904"/>
      <c r="D194" s="905"/>
      <c r="E194" s="905"/>
      <c r="F194" s="906"/>
      <c r="G194" s="907"/>
      <c r="H194" s="908"/>
      <c r="I194" s="909"/>
      <c r="J194" s="910"/>
      <c r="K194" s="911"/>
      <c r="L194" s="912"/>
      <c r="M194" s="912"/>
      <c r="N194" s="913"/>
      <c r="O194" s="14" t="s">
        <v>3</v>
      </c>
      <c r="P194" s="144" t="s">
        <v>3</v>
      </c>
      <c r="Q194" s="144" t="s">
        <v>3</v>
      </c>
      <c r="R194" s="79" t="s">
        <v>3</v>
      </c>
      <c r="S194" s="914"/>
      <c r="T194" s="915"/>
      <c r="U194" s="916"/>
      <c r="V194" s="14" t="s">
        <v>3</v>
      </c>
      <c r="W194" s="144" t="s">
        <v>3</v>
      </c>
      <c r="X194" s="144" t="s">
        <v>3</v>
      </c>
      <c r="Y194" s="79" t="s">
        <v>3</v>
      </c>
      <c r="Z194" s="914"/>
      <c r="AA194" s="915"/>
      <c r="AB194" s="916"/>
      <c r="AC194" s="14" t="s">
        <v>3</v>
      </c>
      <c r="AD194" s="16" t="s">
        <v>3</v>
      </c>
      <c r="AE194" s="16" t="s">
        <v>3</v>
      </c>
      <c r="AF194" s="16" t="s">
        <v>3</v>
      </c>
      <c r="AG194" s="16" t="s">
        <v>3</v>
      </c>
      <c r="AH194" s="79" t="s">
        <v>3</v>
      </c>
      <c r="AI194" s="167"/>
      <c r="AJ194" s="79" t="s">
        <v>3</v>
      </c>
      <c r="AK194" s="169"/>
      <c r="AL194" s="14" t="s">
        <v>3</v>
      </c>
      <c r="AM194" s="79" t="s">
        <v>3</v>
      </c>
      <c r="AN194" s="917"/>
      <c r="AO194" s="918"/>
      <c r="AP194" s="918"/>
      <c r="AQ194" s="919"/>
      <c r="AR194" s="456" t="str">
        <f t="shared" si="174"/>
        <v/>
      </c>
      <c r="AS194" s="14" t="s">
        <v>3</v>
      </c>
      <c r="AT194" s="16" t="s">
        <v>3</v>
      </c>
      <c r="AU194" s="153" t="s">
        <v>3</v>
      </c>
      <c r="AV194" s="158" t="s">
        <v>3</v>
      </c>
      <c r="AW194" s="79" t="s">
        <v>3</v>
      </c>
      <c r="AX194" s="79" t="s">
        <v>3</v>
      </c>
      <c r="AY194" s="153" t="s">
        <v>3</v>
      </c>
      <c r="AZ194" s="231"/>
      <c r="BA194" s="437" t="str">
        <f>IF($F$12="","",IF($AZ194="","",HLOOKUP($F$12,別紙mast!$D$4:$K$7,3,FALSE)))</f>
        <v/>
      </c>
      <c r="BB194" s="232" t="str">
        <f t="shared" si="161"/>
        <v/>
      </c>
      <c r="BC194" s="232" t="str">
        <f>IF($F$12="","",IF($AZ194="","",HLOOKUP($F$12,別紙mast!$D$9:$K$11,3,FALSE)))</f>
        <v/>
      </c>
      <c r="BD194" s="171" t="str">
        <f t="shared" si="162"/>
        <v/>
      </c>
      <c r="BE194" s="239"/>
      <c r="BF194" s="902" t="str">
        <f>IF($F$12="","",IF($BE194="","",HLOOKUP($F$12,別紙mast!$D$4:$K$7,4,FALSE)))</f>
        <v/>
      </c>
      <c r="BG194" s="903"/>
      <c r="BH194" s="233" t="str">
        <f t="shared" si="163"/>
        <v/>
      </c>
      <c r="BI194" s="235"/>
      <c r="BJ194" s="236"/>
      <c r="BK194" s="236"/>
      <c r="BL194" s="237"/>
      <c r="BM194" s="238"/>
      <c r="BN194" s="453"/>
      <c r="BO194" s="442" t="str">
        <f t="shared" si="164"/>
        <v/>
      </c>
      <c r="BP194" s="433" t="str">
        <f t="shared" si="175"/>
        <v/>
      </c>
      <c r="BQ194" s="445" t="str">
        <f t="shared" si="165"/>
        <v/>
      </c>
      <c r="BR194" s="433" t="str">
        <f t="shared" si="176"/>
        <v/>
      </c>
      <c r="BS194" s="444" t="str">
        <f t="shared" si="177"/>
        <v/>
      </c>
      <c r="BT194" s="432" t="str">
        <f t="shared" si="166"/>
        <v/>
      </c>
      <c r="BU194" s="441" t="str">
        <f t="shared" si="167"/>
        <v/>
      </c>
      <c r="BV194" s="457" t="str">
        <f t="shared" si="168"/>
        <v/>
      </c>
      <c r="BW194" s="215"/>
      <c r="BX194" s="222" t="str">
        <f t="shared" si="178"/>
        <v/>
      </c>
      <c r="BY194" s="222" t="str">
        <f t="shared" si="179"/>
        <v/>
      </c>
      <c r="BZ194" s="222" t="str">
        <f t="shared" si="180"/>
        <v/>
      </c>
      <c r="CA194" s="222" t="str">
        <f t="shared" si="181"/>
        <v/>
      </c>
      <c r="CB194" s="222" t="s">
        <v>468</v>
      </c>
      <c r="CC194" s="115"/>
      <c r="CD194" s="193" t="str">
        <f t="shared" si="182"/>
        <v/>
      </c>
      <c r="CE194" s="192" t="str">
        <f t="shared" si="183"/>
        <v/>
      </c>
      <c r="CF194" s="192" t="str">
        <f t="shared" si="184"/>
        <v/>
      </c>
      <c r="CG194" s="448" t="str">
        <f t="shared" si="185"/>
        <v/>
      </c>
      <c r="CH194" s="192" t="str">
        <f t="shared" si="186"/>
        <v/>
      </c>
      <c r="CI194" s="448" t="str">
        <f t="shared" si="187"/>
        <v/>
      </c>
      <c r="CJ194" s="446" t="str">
        <f t="shared" si="188"/>
        <v/>
      </c>
      <c r="CK194" s="386" t="str">
        <f t="shared" si="189"/>
        <v/>
      </c>
      <c r="CL194" s="387" t="str">
        <f t="shared" si="190"/>
        <v/>
      </c>
      <c r="CM194" s="387" t="str">
        <f t="shared" si="191"/>
        <v/>
      </c>
      <c r="CN194" s="430" t="str">
        <f t="shared" si="169"/>
        <v/>
      </c>
      <c r="CO194" s="229" t="str">
        <f t="shared" si="192"/>
        <v/>
      </c>
      <c r="CP194" s="229" t="str">
        <f t="shared" si="170"/>
        <v/>
      </c>
      <c r="CQ194" s="230" t="str">
        <f t="shared" si="193"/>
        <v/>
      </c>
      <c r="CR194" s="229" t="str">
        <f t="shared" si="171"/>
        <v/>
      </c>
      <c r="CS194" s="230" t="str">
        <f t="shared" si="172"/>
        <v/>
      </c>
      <c r="CT194" s="428" t="str">
        <f t="shared" si="173"/>
        <v/>
      </c>
      <c r="CU194" s="115"/>
      <c r="CV194" s="115"/>
      <c r="CW194" s="115"/>
      <c r="CX194" s="115"/>
      <c r="CY194" s="115"/>
      <c r="CZ194" s="115"/>
      <c r="DA194" s="115"/>
      <c r="DB194" s="115"/>
      <c r="DC194" s="115"/>
      <c r="DD194" s="115"/>
      <c r="DE194" s="115"/>
      <c r="DF194" s="115"/>
      <c r="DG194" s="125"/>
    </row>
    <row r="195" spans="2:111" ht="17.100000000000001" customHeight="1">
      <c r="B195" s="434">
        <v>165</v>
      </c>
      <c r="C195" s="904"/>
      <c r="D195" s="905"/>
      <c r="E195" s="905"/>
      <c r="F195" s="906"/>
      <c r="G195" s="907"/>
      <c r="H195" s="908"/>
      <c r="I195" s="909"/>
      <c r="J195" s="910"/>
      <c r="K195" s="911"/>
      <c r="L195" s="912"/>
      <c r="M195" s="912"/>
      <c r="N195" s="913"/>
      <c r="O195" s="14" t="s">
        <v>3</v>
      </c>
      <c r="P195" s="144" t="s">
        <v>3</v>
      </c>
      <c r="Q195" s="144" t="s">
        <v>3</v>
      </c>
      <c r="R195" s="79" t="s">
        <v>3</v>
      </c>
      <c r="S195" s="914"/>
      <c r="T195" s="915"/>
      <c r="U195" s="916"/>
      <c r="V195" s="14" t="s">
        <v>3</v>
      </c>
      <c r="W195" s="144" t="s">
        <v>3</v>
      </c>
      <c r="X195" s="144" t="s">
        <v>3</v>
      </c>
      <c r="Y195" s="79" t="s">
        <v>3</v>
      </c>
      <c r="Z195" s="914"/>
      <c r="AA195" s="915"/>
      <c r="AB195" s="916"/>
      <c r="AC195" s="14" t="s">
        <v>3</v>
      </c>
      <c r="AD195" s="16" t="s">
        <v>3</v>
      </c>
      <c r="AE195" s="16" t="s">
        <v>3</v>
      </c>
      <c r="AF195" s="16" t="s">
        <v>3</v>
      </c>
      <c r="AG195" s="16" t="s">
        <v>3</v>
      </c>
      <c r="AH195" s="79" t="s">
        <v>3</v>
      </c>
      <c r="AI195" s="167"/>
      <c r="AJ195" s="79" t="s">
        <v>3</v>
      </c>
      <c r="AK195" s="169"/>
      <c r="AL195" s="14" t="s">
        <v>3</v>
      </c>
      <c r="AM195" s="79" t="s">
        <v>3</v>
      </c>
      <c r="AN195" s="917"/>
      <c r="AO195" s="918"/>
      <c r="AP195" s="918"/>
      <c r="AQ195" s="919"/>
      <c r="AR195" s="456" t="str">
        <f t="shared" si="174"/>
        <v/>
      </c>
      <c r="AS195" s="14" t="s">
        <v>3</v>
      </c>
      <c r="AT195" s="16" t="s">
        <v>3</v>
      </c>
      <c r="AU195" s="153" t="s">
        <v>3</v>
      </c>
      <c r="AV195" s="158" t="s">
        <v>3</v>
      </c>
      <c r="AW195" s="79" t="s">
        <v>3</v>
      </c>
      <c r="AX195" s="79" t="s">
        <v>3</v>
      </c>
      <c r="AY195" s="153" t="s">
        <v>3</v>
      </c>
      <c r="AZ195" s="231"/>
      <c r="BA195" s="437" t="str">
        <f>IF($F$12="","",IF($AZ195="","",HLOOKUP($F$12,別紙mast!$D$4:$K$7,3,FALSE)))</f>
        <v/>
      </c>
      <c r="BB195" s="232" t="str">
        <f t="shared" si="161"/>
        <v/>
      </c>
      <c r="BC195" s="232" t="str">
        <f>IF($F$12="","",IF($AZ195="","",HLOOKUP($F$12,別紙mast!$D$9:$K$11,3,FALSE)))</f>
        <v/>
      </c>
      <c r="BD195" s="171" t="str">
        <f t="shared" si="162"/>
        <v/>
      </c>
      <c r="BE195" s="239"/>
      <c r="BF195" s="902" t="str">
        <f>IF($F$12="","",IF($BE195="","",HLOOKUP($F$12,別紙mast!$D$4:$K$7,4,FALSE)))</f>
        <v/>
      </c>
      <c r="BG195" s="903"/>
      <c r="BH195" s="233" t="str">
        <f t="shared" si="163"/>
        <v/>
      </c>
      <c r="BI195" s="235"/>
      <c r="BJ195" s="236"/>
      <c r="BK195" s="236"/>
      <c r="BL195" s="237"/>
      <c r="BM195" s="238"/>
      <c r="BN195" s="453"/>
      <c r="BO195" s="442" t="str">
        <f t="shared" si="164"/>
        <v/>
      </c>
      <c r="BP195" s="433" t="str">
        <f t="shared" si="175"/>
        <v/>
      </c>
      <c r="BQ195" s="445" t="str">
        <f t="shared" si="165"/>
        <v/>
      </c>
      <c r="BR195" s="433" t="str">
        <f t="shared" si="176"/>
        <v/>
      </c>
      <c r="BS195" s="444" t="str">
        <f t="shared" si="177"/>
        <v/>
      </c>
      <c r="BT195" s="432" t="str">
        <f t="shared" si="166"/>
        <v/>
      </c>
      <c r="BU195" s="441" t="str">
        <f t="shared" si="167"/>
        <v/>
      </c>
      <c r="BV195" s="457" t="str">
        <f t="shared" si="168"/>
        <v/>
      </c>
      <c r="BW195" s="215"/>
      <c r="BX195" s="222" t="str">
        <f t="shared" si="178"/>
        <v/>
      </c>
      <c r="BY195" s="222" t="str">
        <f t="shared" si="179"/>
        <v/>
      </c>
      <c r="BZ195" s="222" t="str">
        <f t="shared" si="180"/>
        <v/>
      </c>
      <c r="CA195" s="222" t="str">
        <f t="shared" si="181"/>
        <v/>
      </c>
      <c r="CB195" s="222" t="s">
        <v>468</v>
      </c>
      <c r="CC195" s="115"/>
      <c r="CD195" s="193" t="str">
        <f t="shared" si="182"/>
        <v/>
      </c>
      <c r="CE195" s="192" t="str">
        <f t="shared" si="183"/>
        <v/>
      </c>
      <c r="CF195" s="192" t="str">
        <f t="shared" si="184"/>
        <v/>
      </c>
      <c r="CG195" s="448" t="str">
        <f t="shared" si="185"/>
        <v/>
      </c>
      <c r="CH195" s="192" t="str">
        <f t="shared" si="186"/>
        <v/>
      </c>
      <c r="CI195" s="448" t="str">
        <f t="shared" si="187"/>
        <v/>
      </c>
      <c r="CJ195" s="446" t="str">
        <f t="shared" si="188"/>
        <v/>
      </c>
      <c r="CK195" s="386" t="str">
        <f t="shared" si="189"/>
        <v/>
      </c>
      <c r="CL195" s="387" t="str">
        <f t="shared" si="190"/>
        <v/>
      </c>
      <c r="CM195" s="387" t="str">
        <f t="shared" si="191"/>
        <v/>
      </c>
      <c r="CN195" s="430" t="str">
        <f t="shared" si="169"/>
        <v/>
      </c>
      <c r="CO195" s="229" t="str">
        <f t="shared" si="192"/>
        <v/>
      </c>
      <c r="CP195" s="229" t="str">
        <f t="shared" si="170"/>
        <v/>
      </c>
      <c r="CQ195" s="230" t="str">
        <f t="shared" si="193"/>
        <v/>
      </c>
      <c r="CR195" s="229" t="str">
        <f t="shared" si="171"/>
        <v/>
      </c>
      <c r="CS195" s="230" t="str">
        <f t="shared" si="172"/>
        <v/>
      </c>
      <c r="CT195" s="428" t="str">
        <f t="shared" si="173"/>
        <v/>
      </c>
      <c r="CU195" s="115"/>
      <c r="CV195" s="115"/>
      <c r="CW195" s="115"/>
      <c r="CX195" s="115"/>
      <c r="CY195" s="115"/>
      <c r="CZ195" s="115"/>
      <c r="DA195" s="115"/>
      <c r="DB195" s="115"/>
      <c r="DC195" s="115"/>
      <c r="DD195" s="115"/>
      <c r="DE195" s="115"/>
      <c r="DF195" s="115"/>
      <c r="DG195" s="125"/>
    </row>
    <row r="196" spans="2:111" ht="17.100000000000001" customHeight="1">
      <c r="B196" s="434">
        <v>166</v>
      </c>
      <c r="C196" s="904"/>
      <c r="D196" s="905"/>
      <c r="E196" s="905"/>
      <c r="F196" s="906"/>
      <c r="G196" s="907"/>
      <c r="H196" s="908"/>
      <c r="I196" s="909"/>
      <c r="J196" s="910"/>
      <c r="K196" s="911"/>
      <c r="L196" s="912"/>
      <c r="M196" s="912"/>
      <c r="N196" s="913"/>
      <c r="O196" s="14" t="s">
        <v>3</v>
      </c>
      <c r="P196" s="144" t="s">
        <v>3</v>
      </c>
      <c r="Q196" s="144" t="s">
        <v>3</v>
      </c>
      <c r="R196" s="79" t="s">
        <v>3</v>
      </c>
      <c r="S196" s="914"/>
      <c r="T196" s="915"/>
      <c r="U196" s="916"/>
      <c r="V196" s="14" t="s">
        <v>3</v>
      </c>
      <c r="W196" s="144" t="s">
        <v>3</v>
      </c>
      <c r="X196" s="144" t="s">
        <v>3</v>
      </c>
      <c r="Y196" s="79" t="s">
        <v>3</v>
      </c>
      <c r="Z196" s="914"/>
      <c r="AA196" s="915"/>
      <c r="AB196" s="916"/>
      <c r="AC196" s="14" t="s">
        <v>3</v>
      </c>
      <c r="AD196" s="16" t="s">
        <v>3</v>
      </c>
      <c r="AE196" s="16" t="s">
        <v>3</v>
      </c>
      <c r="AF196" s="16" t="s">
        <v>3</v>
      </c>
      <c r="AG196" s="16" t="s">
        <v>3</v>
      </c>
      <c r="AH196" s="79" t="s">
        <v>3</v>
      </c>
      <c r="AI196" s="167"/>
      <c r="AJ196" s="79" t="s">
        <v>3</v>
      </c>
      <c r="AK196" s="169"/>
      <c r="AL196" s="14" t="s">
        <v>3</v>
      </c>
      <c r="AM196" s="79" t="s">
        <v>3</v>
      </c>
      <c r="AN196" s="917"/>
      <c r="AO196" s="918"/>
      <c r="AP196" s="918"/>
      <c r="AQ196" s="919"/>
      <c r="AR196" s="456" t="str">
        <f t="shared" si="174"/>
        <v/>
      </c>
      <c r="AS196" s="14" t="s">
        <v>3</v>
      </c>
      <c r="AT196" s="16" t="s">
        <v>3</v>
      </c>
      <c r="AU196" s="153" t="s">
        <v>3</v>
      </c>
      <c r="AV196" s="158" t="s">
        <v>3</v>
      </c>
      <c r="AW196" s="79" t="s">
        <v>3</v>
      </c>
      <c r="AX196" s="79" t="s">
        <v>3</v>
      </c>
      <c r="AY196" s="153" t="s">
        <v>3</v>
      </c>
      <c r="AZ196" s="231"/>
      <c r="BA196" s="437" t="str">
        <f>IF($F$12="","",IF($AZ196="","",HLOOKUP($F$12,別紙mast!$D$4:$K$7,3,FALSE)))</f>
        <v/>
      </c>
      <c r="BB196" s="232" t="str">
        <f t="shared" si="161"/>
        <v/>
      </c>
      <c r="BC196" s="232" t="str">
        <f>IF($F$12="","",IF($AZ196="","",HLOOKUP($F$12,別紙mast!$D$9:$K$11,3,FALSE)))</f>
        <v/>
      </c>
      <c r="BD196" s="171" t="str">
        <f t="shared" si="162"/>
        <v/>
      </c>
      <c r="BE196" s="239"/>
      <c r="BF196" s="902" t="str">
        <f>IF($F$12="","",IF($BE196="","",HLOOKUP($F$12,別紙mast!$D$4:$K$7,4,FALSE)))</f>
        <v/>
      </c>
      <c r="BG196" s="903"/>
      <c r="BH196" s="233" t="str">
        <f t="shared" si="163"/>
        <v/>
      </c>
      <c r="BI196" s="235"/>
      <c r="BJ196" s="236"/>
      <c r="BK196" s="236"/>
      <c r="BL196" s="237"/>
      <c r="BM196" s="238"/>
      <c r="BN196" s="453"/>
      <c r="BO196" s="442" t="str">
        <f t="shared" si="164"/>
        <v/>
      </c>
      <c r="BP196" s="433" t="str">
        <f t="shared" si="175"/>
        <v/>
      </c>
      <c r="BQ196" s="445" t="str">
        <f t="shared" si="165"/>
        <v/>
      </c>
      <c r="BR196" s="433" t="str">
        <f t="shared" si="176"/>
        <v/>
      </c>
      <c r="BS196" s="444" t="str">
        <f t="shared" si="177"/>
        <v/>
      </c>
      <c r="BT196" s="432" t="str">
        <f t="shared" si="166"/>
        <v/>
      </c>
      <c r="BU196" s="441" t="str">
        <f t="shared" si="167"/>
        <v/>
      </c>
      <c r="BV196" s="457" t="str">
        <f t="shared" si="168"/>
        <v/>
      </c>
      <c r="BW196" s="215"/>
      <c r="BX196" s="222" t="str">
        <f t="shared" si="178"/>
        <v/>
      </c>
      <c r="BY196" s="222" t="str">
        <f t="shared" si="179"/>
        <v/>
      </c>
      <c r="BZ196" s="222" t="str">
        <f t="shared" si="180"/>
        <v/>
      </c>
      <c r="CA196" s="222" t="str">
        <f t="shared" si="181"/>
        <v/>
      </c>
      <c r="CB196" s="222" t="s">
        <v>468</v>
      </c>
      <c r="CC196" s="115"/>
      <c r="CD196" s="193" t="str">
        <f t="shared" si="182"/>
        <v/>
      </c>
      <c r="CE196" s="192" t="str">
        <f t="shared" si="183"/>
        <v/>
      </c>
      <c r="CF196" s="192" t="str">
        <f t="shared" si="184"/>
        <v/>
      </c>
      <c r="CG196" s="448" t="str">
        <f t="shared" si="185"/>
        <v/>
      </c>
      <c r="CH196" s="192" t="str">
        <f t="shared" si="186"/>
        <v/>
      </c>
      <c r="CI196" s="448" t="str">
        <f t="shared" si="187"/>
        <v/>
      </c>
      <c r="CJ196" s="446" t="str">
        <f t="shared" si="188"/>
        <v/>
      </c>
      <c r="CK196" s="386" t="str">
        <f t="shared" si="189"/>
        <v/>
      </c>
      <c r="CL196" s="387" t="str">
        <f t="shared" si="190"/>
        <v/>
      </c>
      <c r="CM196" s="387" t="str">
        <f t="shared" si="191"/>
        <v/>
      </c>
      <c r="CN196" s="430" t="str">
        <f t="shared" si="169"/>
        <v/>
      </c>
      <c r="CO196" s="229" t="str">
        <f t="shared" si="192"/>
        <v/>
      </c>
      <c r="CP196" s="229" t="str">
        <f t="shared" si="170"/>
        <v/>
      </c>
      <c r="CQ196" s="230" t="str">
        <f t="shared" si="193"/>
        <v/>
      </c>
      <c r="CR196" s="229" t="str">
        <f t="shared" si="171"/>
        <v/>
      </c>
      <c r="CS196" s="230" t="str">
        <f t="shared" si="172"/>
        <v/>
      </c>
      <c r="CT196" s="428" t="str">
        <f t="shared" si="173"/>
        <v/>
      </c>
      <c r="CU196" s="115"/>
      <c r="CV196" s="115"/>
      <c r="CW196" s="115"/>
      <c r="CX196" s="115"/>
      <c r="CY196" s="115"/>
      <c r="CZ196" s="115"/>
      <c r="DA196" s="115"/>
      <c r="DB196" s="115"/>
      <c r="DC196" s="115"/>
      <c r="DD196" s="115"/>
      <c r="DE196" s="115"/>
      <c r="DF196" s="115"/>
      <c r="DG196" s="125"/>
    </row>
    <row r="197" spans="2:111" ht="17.100000000000001" customHeight="1">
      <c r="B197" s="434">
        <v>167</v>
      </c>
      <c r="C197" s="904"/>
      <c r="D197" s="905"/>
      <c r="E197" s="905"/>
      <c r="F197" s="906"/>
      <c r="G197" s="907"/>
      <c r="H197" s="908"/>
      <c r="I197" s="909"/>
      <c r="J197" s="910"/>
      <c r="K197" s="911"/>
      <c r="L197" s="912"/>
      <c r="M197" s="912"/>
      <c r="N197" s="913"/>
      <c r="O197" s="14" t="s">
        <v>3</v>
      </c>
      <c r="P197" s="144" t="s">
        <v>3</v>
      </c>
      <c r="Q197" s="144" t="s">
        <v>3</v>
      </c>
      <c r="R197" s="79" t="s">
        <v>3</v>
      </c>
      <c r="S197" s="914"/>
      <c r="T197" s="915"/>
      <c r="U197" s="916"/>
      <c r="V197" s="14" t="s">
        <v>3</v>
      </c>
      <c r="W197" s="144" t="s">
        <v>3</v>
      </c>
      <c r="X197" s="144" t="s">
        <v>3</v>
      </c>
      <c r="Y197" s="79" t="s">
        <v>3</v>
      </c>
      <c r="Z197" s="914"/>
      <c r="AA197" s="915"/>
      <c r="AB197" s="916"/>
      <c r="AC197" s="14" t="s">
        <v>3</v>
      </c>
      <c r="AD197" s="16" t="s">
        <v>3</v>
      </c>
      <c r="AE197" s="16" t="s">
        <v>3</v>
      </c>
      <c r="AF197" s="16" t="s">
        <v>3</v>
      </c>
      <c r="AG197" s="16" t="s">
        <v>3</v>
      </c>
      <c r="AH197" s="79" t="s">
        <v>3</v>
      </c>
      <c r="AI197" s="167"/>
      <c r="AJ197" s="79" t="s">
        <v>3</v>
      </c>
      <c r="AK197" s="169"/>
      <c r="AL197" s="14" t="s">
        <v>3</v>
      </c>
      <c r="AM197" s="79" t="s">
        <v>3</v>
      </c>
      <c r="AN197" s="917"/>
      <c r="AO197" s="918"/>
      <c r="AP197" s="918"/>
      <c r="AQ197" s="919"/>
      <c r="AR197" s="456" t="str">
        <f t="shared" si="174"/>
        <v/>
      </c>
      <c r="AS197" s="14" t="s">
        <v>3</v>
      </c>
      <c r="AT197" s="16" t="s">
        <v>3</v>
      </c>
      <c r="AU197" s="153" t="s">
        <v>3</v>
      </c>
      <c r="AV197" s="158" t="s">
        <v>3</v>
      </c>
      <c r="AW197" s="79" t="s">
        <v>3</v>
      </c>
      <c r="AX197" s="79" t="s">
        <v>3</v>
      </c>
      <c r="AY197" s="153" t="s">
        <v>3</v>
      </c>
      <c r="AZ197" s="231"/>
      <c r="BA197" s="437" t="str">
        <f>IF($F$12="","",IF($AZ197="","",HLOOKUP($F$12,別紙mast!$D$4:$K$7,3,FALSE)))</f>
        <v/>
      </c>
      <c r="BB197" s="232" t="str">
        <f t="shared" si="161"/>
        <v/>
      </c>
      <c r="BC197" s="232" t="str">
        <f>IF($F$12="","",IF($AZ197="","",HLOOKUP($F$12,別紙mast!$D$9:$K$11,3,FALSE)))</f>
        <v/>
      </c>
      <c r="BD197" s="171" t="str">
        <f t="shared" si="162"/>
        <v/>
      </c>
      <c r="BE197" s="239"/>
      <c r="BF197" s="902" t="str">
        <f>IF($F$12="","",IF($BE197="","",HLOOKUP($F$12,別紙mast!$D$4:$K$7,4,FALSE)))</f>
        <v/>
      </c>
      <c r="BG197" s="903"/>
      <c r="BH197" s="233" t="str">
        <f t="shared" si="163"/>
        <v/>
      </c>
      <c r="BI197" s="235"/>
      <c r="BJ197" s="236"/>
      <c r="BK197" s="236"/>
      <c r="BL197" s="237"/>
      <c r="BM197" s="238"/>
      <c r="BN197" s="453"/>
      <c r="BO197" s="442" t="str">
        <f t="shared" si="164"/>
        <v/>
      </c>
      <c r="BP197" s="433" t="str">
        <f t="shared" si="175"/>
        <v/>
      </c>
      <c r="BQ197" s="445" t="str">
        <f t="shared" si="165"/>
        <v/>
      </c>
      <c r="BR197" s="433" t="str">
        <f t="shared" si="176"/>
        <v/>
      </c>
      <c r="BS197" s="444" t="str">
        <f t="shared" si="177"/>
        <v/>
      </c>
      <c r="BT197" s="432" t="str">
        <f t="shared" si="166"/>
        <v/>
      </c>
      <c r="BU197" s="441" t="str">
        <f t="shared" si="167"/>
        <v/>
      </c>
      <c r="BV197" s="457" t="str">
        <f t="shared" si="168"/>
        <v/>
      </c>
      <c r="BW197" s="215"/>
      <c r="BX197" s="222" t="str">
        <f t="shared" si="178"/>
        <v/>
      </c>
      <c r="BY197" s="222" t="str">
        <f t="shared" si="179"/>
        <v/>
      </c>
      <c r="BZ197" s="222" t="str">
        <f t="shared" si="180"/>
        <v/>
      </c>
      <c r="CA197" s="222" t="str">
        <f t="shared" si="181"/>
        <v/>
      </c>
      <c r="CB197" s="222" t="s">
        <v>468</v>
      </c>
      <c r="CC197" s="115"/>
      <c r="CD197" s="193" t="str">
        <f t="shared" si="182"/>
        <v/>
      </c>
      <c r="CE197" s="192" t="str">
        <f t="shared" si="183"/>
        <v/>
      </c>
      <c r="CF197" s="192" t="str">
        <f t="shared" si="184"/>
        <v/>
      </c>
      <c r="CG197" s="448" t="str">
        <f t="shared" si="185"/>
        <v/>
      </c>
      <c r="CH197" s="192" t="str">
        <f t="shared" si="186"/>
        <v/>
      </c>
      <c r="CI197" s="448" t="str">
        <f t="shared" si="187"/>
        <v/>
      </c>
      <c r="CJ197" s="446" t="str">
        <f t="shared" si="188"/>
        <v/>
      </c>
      <c r="CK197" s="386" t="str">
        <f t="shared" si="189"/>
        <v/>
      </c>
      <c r="CL197" s="387" t="str">
        <f t="shared" si="190"/>
        <v/>
      </c>
      <c r="CM197" s="387" t="str">
        <f t="shared" si="191"/>
        <v/>
      </c>
      <c r="CN197" s="430" t="str">
        <f t="shared" si="169"/>
        <v/>
      </c>
      <c r="CO197" s="229" t="str">
        <f t="shared" si="192"/>
        <v/>
      </c>
      <c r="CP197" s="229" t="str">
        <f t="shared" si="170"/>
        <v/>
      </c>
      <c r="CQ197" s="230" t="str">
        <f t="shared" si="193"/>
        <v/>
      </c>
      <c r="CR197" s="229" t="str">
        <f t="shared" si="171"/>
        <v/>
      </c>
      <c r="CS197" s="230" t="str">
        <f t="shared" si="172"/>
        <v/>
      </c>
      <c r="CT197" s="428" t="str">
        <f t="shared" si="173"/>
        <v/>
      </c>
      <c r="CU197" s="115"/>
      <c r="CV197" s="115"/>
      <c r="CW197" s="115"/>
      <c r="CX197" s="115"/>
      <c r="CY197" s="115"/>
      <c r="CZ197" s="115"/>
      <c r="DA197" s="115"/>
      <c r="DB197" s="115"/>
      <c r="DC197" s="115"/>
      <c r="DD197" s="115"/>
      <c r="DE197" s="115"/>
      <c r="DF197" s="115"/>
      <c r="DG197" s="125"/>
    </row>
    <row r="198" spans="2:111" ht="17.100000000000001" customHeight="1">
      <c r="B198" s="434">
        <v>168</v>
      </c>
      <c r="C198" s="904"/>
      <c r="D198" s="905"/>
      <c r="E198" s="905"/>
      <c r="F198" s="906"/>
      <c r="G198" s="907"/>
      <c r="H198" s="908"/>
      <c r="I198" s="909"/>
      <c r="J198" s="910"/>
      <c r="K198" s="911"/>
      <c r="L198" s="912"/>
      <c r="M198" s="912"/>
      <c r="N198" s="913"/>
      <c r="O198" s="14" t="s">
        <v>3</v>
      </c>
      <c r="P198" s="144" t="s">
        <v>3</v>
      </c>
      <c r="Q198" s="144" t="s">
        <v>3</v>
      </c>
      <c r="R198" s="79" t="s">
        <v>3</v>
      </c>
      <c r="S198" s="914"/>
      <c r="T198" s="915"/>
      <c r="U198" s="916"/>
      <c r="V198" s="14" t="s">
        <v>3</v>
      </c>
      <c r="W198" s="144" t="s">
        <v>3</v>
      </c>
      <c r="X198" s="144" t="s">
        <v>3</v>
      </c>
      <c r="Y198" s="79" t="s">
        <v>3</v>
      </c>
      <c r="Z198" s="914"/>
      <c r="AA198" s="915"/>
      <c r="AB198" s="916"/>
      <c r="AC198" s="14" t="s">
        <v>3</v>
      </c>
      <c r="AD198" s="16" t="s">
        <v>3</v>
      </c>
      <c r="AE198" s="16" t="s">
        <v>3</v>
      </c>
      <c r="AF198" s="16" t="s">
        <v>3</v>
      </c>
      <c r="AG198" s="16" t="s">
        <v>3</v>
      </c>
      <c r="AH198" s="79" t="s">
        <v>3</v>
      </c>
      <c r="AI198" s="167"/>
      <c r="AJ198" s="79" t="s">
        <v>3</v>
      </c>
      <c r="AK198" s="169"/>
      <c r="AL198" s="14" t="s">
        <v>3</v>
      </c>
      <c r="AM198" s="79" t="s">
        <v>3</v>
      </c>
      <c r="AN198" s="917"/>
      <c r="AO198" s="918"/>
      <c r="AP198" s="918"/>
      <c r="AQ198" s="919"/>
      <c r="AR198" s="456" t="str">
        <f t="shared" si="174"/>
        <v/>
      </c>
      <c r="AS198" s="14" t="s">
        <v>3</v>
      </c>
      <c r="AT198" s="16" t="s">
        <v>3</v>
      </c>
      <c r="AU198" s="153" t="s">
        <v>3</v>
      </c>
      <c r="AV198" s="158" t="s">
        <v>3</v>
      </c>
      <c r="AW198" s="79" t="s">
        <v>3</v>
      </c>
      <c r="AX198" s="79" t="s">
        <v>3</v>
      </c>
      <c r="AY198" s="153" t="s">
        <v>3</v>
      </c>
      <c r="AZ198" s="231"/>
      <c r="BA198" s="437" t="str">
        <f>IF($F$12="","",IF($AZ198="","",HLOOKUP($F$12,別紙mast!$D$4:$K$7,3,FALSE)))</f>
        <v/>
      </c>
      <c r="BB198" s="232" t="str">
        <f t="shared" si="161"/>
        <v/>
      </c>
      <c r="BC198" s="232" t="str">
        <f>IF($F$12="","",IF($AZ198="","",HLOOKUP($F$12,別紙mast!$D$9:$K$11,3,FALSE)))</f>
        <v/>
      </c>
      <c r="BD198" s="171" t="str">
        <f t="shared" si="162"/>
        <v/>
      </c>
      <c r="BE198" s="239"/>
      <c r="BF198" s="902" t="str">
        <f>IF($F$12="","",IF($BE198="","",HLOOKUP($F$12,別紙mast!$D$4:$K$7,4,FALSE)))</f>
        <v/>
      </c>
      <c r="BG198" s="903"/>
      <c r="BH198" s="233" t="str">
        <f t="shared" si="163"/>
        <v/>
      </c>
      <c r="BI198" s="235"/>
      <c r="BJ198" s="236"/>
      <c r="BK198" s="236"/>
      <c r="BL198" s="237"/>
      <c r="BM198" s="238"/>
      <c r="BN198" s="453"/>
      <c r="BO198" s="442" t="str">
        <f t="shared" si="164"/>
        <v/>
      </c>
      <c r="BP198" s="433" t="str">
        <f t="shared" si="175"/>
        <v/>
      </c>
      <c r="BQ198" s="445" t="str">
        <f t="shared" si="165"/>
        <v/>
      </c>
      <c r="BR198" s="433" t="str">
        <f t="shared" si="176"/>
        <v/>
      </c>
      <c r="BS198" s="444" t="str">
        <f t="shared" si="177"/>
        <v/>
      </c>
      <c r="BT198" s="432" t="str">
        <f t="shared" si="166"/>
        <v/>
      </c>
      <c r="BU198" s="441" t="str">
        <f t="shared" si="167"/>
        <v/>
      </c>
      <c r="BV198" s="457" t="str">
        <f t="shared" si="168"/>
        <v/>
      </c>
      <c r="BW198" s="215"/>
      <c r="BX198" s="222" t="str">
        <f t="shared" si="178"/>
        <v/>
      </c>
      <c r="BY198" s="222" t="str">
        <f t="shared" si="179"/>
        <v/>
      </c>
      <c r="BZ198" s="222" t="str">
        <f t="shared" si="180"/>
        <v/>
      </c>
      <c r="CA198" s="222" t="str">
        <f t="shared" si="181"/>
        <v/>
      </c>
      <c r="CB198" s="222" t="s">
        <v>468</v>
      </c>
      <c r="CC198" s="115"/>
      <c r="CD198" s="193" t="str">
        <f t="shared" si="182"/>
        <v/>
      </c>
      <c r="CE198" s="192" t="str">
        <f t="shared" si="183"/>
        <v/>
      </c>
      <c r="CF198" s="192" t="str">
        <f t="shared" si="184"/>
        <v/>
      </c>
      <c r="CG198" s="448" t="str">
        <f t="shared" si="185"/>
        <v/>
      </c>
      <c r="CH198" s="192" t="str">
        <f t="shared" si="186"/>
        <v/>
      </c>
      <c r="CI198" s="448" t="str">
        <f t="shared" si="187"/>
        <v/>
      </c>
      <c r="CJ198" s="446" t="str">
        <f t="shared" si="188"/>
        <v/>
      </c>
      <c r="CK198" s="386" t="str">
        <f t="shared" si="189"/>
        <v/>
      </c>
      <c r="CL198" s="387" t="str">
        <f t="shared" si="190"/>
        <v/>
      </c>
      <c r="CM198" s="387" t="str">
        <f t="shared" si="191"/>
        <v/>
      </c>
      <c r="CN198" s="430" t="str">
        <f t="shared" si="169"/>
        <v/>
      </c>
      <c r="CO198" s="229" t="str">
        <f t="shared" si="192"/>
        <v/>
      </c>
      <c r="CP198" s="229" t="str">
        <f t="shared" si="170"/>
        <v/>
      </c>
      <c r="CQ198" s="230" t="str">
        <f t="shared" si="193"/>
        <v/>
      </c>
      <c r="CR198" s="229" t="str">
        <f t="shared" si="171"/>
        <v/>
      </c>
      <c r="CS198" s="230" t="str">
        <f t="shared" si="172"/>
        <v/>
      </c>
      <c r="CT198" s="428" t="str">
        <f t="shared" si="173"/>
        <v/>
      </c>
      <c r="CU198" s="115"/>
      <c r="CV198" s="115"/>
      <c r="CW198" s="115"/>
      <c r="CX198" s="115"/>
      <c r="CY198" s="115"/>
      <c r="CZ198" s="115"/>
      <c r="DA198" s="115"/>
      <c r="DB198" s="115"/>
      <c r="DC198" s="115"/>
      <c r="DD198" s="115"/>
      <c r="DE198" s="115"/>
      <c r="DF198" s="115"/>
      <c r="DG198" s="125"/>
    </row>
    <row r="199" spans="2:111" ht="17.100000000000001" customHeight="1">
      <c r="B199" s="434">
        <v>169</v>
      </c>
      <c r="C199" s="904"/>
      <c r="D199" s="905"/>
      <c r="E199" s="905"/>
      <c r="F199" s="906"/>
      <c r="G199" s="907"/>
      <c r="H199" s="908"/>
      <c r="I199" s="909"/>
      <c r="J199" s="910"/>
      <c r="K199" s="911"/>
      <c r="L199" s="912"/>
      <c r="M199" s="912"/>
      <c r="N199" s="913"/>
      <c r="O199" s="14" t="s">
        <v>3</v>
      </c>
      <c r="P199" s="144" t="s">
        <v>3</v>
      </c>
      <c r="Q199" s="144" t="s">
        <v>3</v>
      </c>
      <c r="R199" s="79" t="s">
        <v>3</v>
      </c>
      <c r="S199" s="914"/>
      <c r="T199" s="915"/>
      <c r="U199" s="916"/>
      <c r="V199" s="14" t="s">
        <v>3</v>
      </c>
      <c r="W199" s="144" t="s">
        <v>3</v>
      </c>
      <c r="X199" s="144" t="s">
        <v>3</v>
      </c>
      <c r="Y199" s="79" t="s">
        <v>3</v>
      </c>
      <c r="Z199" s="914"/>
      <c r="AA199" s="915"/>
      <c r="AB199" s="916"/>
      <c r="AC199" s="14" t="s">
        <v>3</v>
      </c>
      <c r="AD199" s="16" t="s">
        <v>3</v>
      </c>
      <c r="AE199" s="16" t="s">
        <v>3</v>
      </c>
      <c r="AF199" s="16" t="s">
        <v>3</v>
      </c>
      <c r="AG199" s="16" t="s">
        <v>3</v>
      </c>
      <c r="AH199" s="79" t="s">
        <v>3</v>
      </c>
      <c r="AI199" s="167"/>
      <c r="AJ199" s="79" t="s">
        <v>3</v>
      </c>
      <c r="AK199" s="169"/>
      <c r="AL199" s="14" t="s">
        <v>3</v>
      </c>
      <c r="AM199" s="79" t="s">
        <v>3</v>
      </c>
      <c r="AN199" s="917"/>
      <c r="AO199" s="918"/>
      <c r="AP199" s="918"/>
      <c r="AQ199" s="919"/>
      <c r="AR199" s="456" t="str">
        <f t="shared" si="174"/>
        <v/>
      </c>
      <c r="AS199" s="14" t="s">
        <v>3</v>
      </c>
      <c r="AT199" s="16" t="s">
        <v>3</v>
      </c>
      <c r="AU199" s="153" t="s">
        <v>3</v>
      </c>
      <c r="AV199" s="158" t="s">
        <v>3</v>
      </c>
      <c r="AW199" s="79" t="s">
        <v>3</v>
      </c>
      <c r="AX199" s="79" t="s">
        <v>3</v>
      </c>
      <c r="AY199" s="153" t="s">
        <v>3</v>
      </c>
      <c r="AZ199" s="231"/>
      <c r="BA199" s="437" t="str">
        <f>IF($F$12="","",IF($AZ199="","",HLOOKUP($F$12,別紙mast!$D$4:$K$7,3,FALSE)))</f>
        <v/>
      </c>
      <c r="BB199" s="232" t="str">
        <f t="shared" si="161"/>
        <v/>
      </c>
      <c r="BC199" s="232" t="str">
        <f>IF($F$12="","",IF($AZ199="","",HLOOKUP($F$12,別紙mast!$D$9:$K$11,3,FALSE)))</f>
        <v/>
      </c>
      <c r="BD199" s="171" t="str">
        <f t="shared" si="162"/>
        <v/>
      </c>
      <c r="BE199" s="239"/>
      <c r="BF199" s="902" t="str">
        <f>IF($F$12="","",IF($BE199="","",HLOOKUP($F$12,別紙mast!$D$4:$K$7,4,FALSE)))</f>
        <v/>
      </c>
      <c r="BG199" s="903"/>
      <c r="BH199" s="233" t="str">
        <f t="shared" si="163"/>
        <v/>
      </c>
      <c r="BI199" s="235"/>
      <c r="BJ199" s="236"/>
      <c r="BK199" s="236"/>
      <c r="BL199" s="237"/>
      <c r="BM199" s="238"/>
      <c r="BN199" s="453"/>
      <c r="BO199" s="442" t="str">
        <f t="shared" si="164"/>
        <v/>
      </c>
      <c r="BP199" s="433" t="str">
        <f t="shared" si="175"/>
        <v/>
      </c>
      <c r="BQ199" s="445" t="str">
        <f t="shared" si="165"/>
        <v/>
      </c>
      <c r="BR199" s="433" t="str">
        <f t="shared" si="176"/>
        <v/>
      </c>
      <c r="BS199" s="444" t="str">
        <f t="shared" si="177"/>
        <v/>
      </c>
      <c r="BT199" s="432" t="str">
        <f t="shared" si="166"/>
        <v/>
      </c>
      <c r="BU199" s="441" t="str">
        <f t="shared" si="167"/>
        <v/>
      </c>
      <c r="BV199" s="457" t="str">
        <f t="shared" si="168"/>
        <v/>
      </c>
      <c r="BW199" s="215"/>
      <c r="BX199" s="222" t="str">
        <f t="shared" si="178"/>
        <v/>
      </c>
      <c r="BY199" s="222" t="str">
        <f t="shared" si="179"/>
        <v/>
      </c>
      <c r="BZ199" s="222" t="str">
        <f t="shared" si="180"/>
        <v/>
      </c>
      <c r="CA199" s="222" t="str">
        <f t="shared" si="181"/>
        <v/>
      </c>
      <c r="CB199" s="222" t="s">
        <v>468</v>
      </c>
      <c r="CC199" s="115"/>
      <c r="CD199" s="193" t="str">
        <f t="shared" si="182"/>
        <v/>
      </c>
      <c r="CE199" s="192" t="str">
        <f t="shared" si="183"/>
        <v/>
      </c>
      <c r="CF199" s="192" t="str">
        <f t="shared" si="184"/>
        <v/>
      </c>
      <c r="CG199" s="448" t="str">
        <f t="shared" si="185"/>
        <v/>
      </c>
      <c r="CH199" s="192" t="str">
        <f t="shared" si="186"/>
        <v/>
      </c>
      <c r="CI199" s="448" t="str">
        <f t="shared" si="187"/>
        <v/>
      </c>
      <c r="CJ199" s="446" t="str">
        <f t="shared" si="188"/>
        <v/>
      </c>
      <c r="CK199" s="386" t="str">
        <f t="shared" si="189"/>
        <v/>
      </c>
      <c r="CL199" s="387" t="str">
        <f t="shared" si="190"/>
        <v/>
      </c>
      <c r="CM199" s="387" t="str">
        <f t="shared" si="191"/>
        <v/>
      </c>
      <c r="CN199" s="430" t="str">
        <f t="shared" si="169"/>
        <v/>
      </c>
      <c r="CO199" s="229" t="str">
        <f t="shared" si="192"/>
        <v/>
      </c>
      <c r="CP199" s="229" t="str">
        <f t="shared" si="170"/>
        <v/>
      </c>
      <c r="CQ199" s="230" t="str">
        <f t="shared" si="193"/>
        <v/>
      </c>
      <c r="CR199" s="229" t="str">
        <f t="shared" si="171"/>
        <v/>
      </c>
      <c r="CS199" s="230" t="str">
        <f t="shared" si="172"/>
        <v/>
      </c>
      <c r="CT199" s="428" t="str">
        <f t="shared" si="173"/>
        <v/>
      </c>
      <c r="CU199" s="115"/>
      <c r="CV199" s="115"/>
      <c r="CW199" s="115"/>
      <c r="CX199" s="115"/>
      <c r="CY199" s="115"/>
      <c r="CZ199" s="115"/>
      <c r="DA199" s="115"/>
      <c r="DB199" s="115"/>
      <c r="DC199" s="115"/>
      <c r="DD199" s="115"/>
      <c r="DE199" s="115"/>
      <c r="DF199" s="115"/>
      <c r="DG199" s="125"/>
    </row>
    <row r="200" spans="2:111" ht="17.100000000000001" customHeight="1">
      <c r="B200" s="434">
        <v>170</v>
      </c>
      <c r="C200" s="904"/>
      <c r="D200" s="905"/>
      <c r="E200" s="905"/>
      <c r="F200" s="906"/>
      <c r="G200" s="907"/>
      <c r="H200" s="908"/>
      <c r="I200" s="909"/>
      <c r="J200" s="910"/>
      <c r="K200" s="911"/>
      <c r="L200" s="912"/>
      <c r="M200" s="912"/>
      <c r="N200" s="913"/>
      <c r="O200" s="14" t="s">
        <v>3</v>
      </c>
      <c r="P200" s="144" t="s">
        <v>3</v>
      </c>
      <c r="Q200" s="144" t="s">
        <v>3</v>
      </c>
      <c r="R200" s="79" t="s">
        <v>3</v>
      </c>
      <c r="S200" s="914"/>
      <c r="T200" s="915"/>
      <c r="U200" s="916"/>
      <c r="V200" s="14" t="s">
        <v>3</v>
      </c>
      <c r="W200" s="144" t="s">
        <v>3</v>
      </c>
      <c r="X200" s="144" t="s">
        <v>3</v>
      </c>
      <c r="Y200" s="79" t="s">
        <v>3</v>
      </c>
      <c r="Z200" s="914"/>
      <c r="AA200" s="915"/>
      <c r="AB200" s="916"/>
      <c r="AC200" s="14" t="s">
        <v>3</v>
      </c>
      <c r="AD200" s="16" t="s">
        <v>3</v>
      </c>
      <c r="AE200" s="16" t="s">
        <v>3</v>
      </c>
      <c r="AF200" s="16" t="s">
        <v>3</v>
      </c>
      <c r="AG200" s="16" t="s">
        <v>3</v>
      </c>
      <c r="AH200" s="79" t="s">
        <v>3</v>
      </c>
      <c r="AI200" s="167"/>
      <c r="AJ200" s="79" t="s">
        <v>3</v>
      </c>
      <c r="AK200" s="169"/>
      <c r="AL200" s="14" t="s">
        <v>3</v>
      </c>
      <c r="AM200" s="79" t="s">
        <v>3</v>
      </c>
      <c r="AN200" s="917"/>
      <c r="AO200" s="918"/>
      <c r="AP200" s="918"/>
      <c r="AQ200" s="919"/>
      <c r="AR200" s="456" t="str">
        <f t="shared" si="174"/>
        <v/>
      </c>
      <c r="AS200" s="14" t="s">
        <v>3</v>
      </c>
      <c r="AT200" s="16" t="s">
        <v>3</v>
      </c>
      <c r="AU200" s="153" t="s">
        <v>3</v>
      </c>
      <c r="AV200" s="158" t="s">
        <v>3</v>
      </c>
      <c r="AW200" s="79" t="s">
        <v>3</v>
      </c>
      <c r="AX200" s="79" t="s">
        <v>3</v>
      </c>
      <c r="AY200" s="153" t="s">
        <v>3</v>
      </c>
      <c r="AZ200" s="231"/>
      <c r="BA200" s="437" t="str">
        <f>IF($F$12="","",IF($AZ200="","",HLOOKUP($F$12,別紙mast!$D$4:$K$7,3,FALSE)))</f>
        <v/>
      </c>
      <c r="BB200" s="232" t="str">
        <f t="shared" si="161"/>
        <v/>
      </c>
      <c r="BC200" s="232" t="str">
        <f>IF($F$12="","",IF($AZ200="","",HLOOKUP($F$12,別紙mast!$D$9:$K$11,3,FALSE)))</f>
        <v/>
      </c>
      <c r="BD200" s="171" t="str">
        <f t="shared" si="162"/>
        <v/>
      </c>
      <c r="BE200" s="239"/>
      <c r="BF200" s="902" t="str">
        <f>IF($F$12="","",IF($BE200="","",HLOOKUP($F$12,別紙mast!$D$4:$K$7,4,FALSE)))</f>
        <v/>
      </c>
      <c r="BG200" s="903"/>
      <c r="BH200" s="233" t="str">
        <f t="shared" si="163"/>
        <v/>
      </c>
      <c r="BI200" s="235"/>
      <c r="BJ200" s="236"/>
      <c r="BK200" s="236"/>
      <c r="BL200" s="237"/>
      <c r="BM200" s="238"/>
      <c r="BN200" s="453"/>
      <c r="BO200" s="442" t="str">
        <f t="shared" si="164"/>
        <v/>
      </c>
      <c r="BP200" s="433" t="str">
        <f t="shared" si="175"/>
        <v/>
      </c>
      <c r="BQ200" s="445" t="str">
        <f t="shared" si="165"/>
        <v/>
      </c>
      <c r="BR200" s="433" t="str">
        <f t="shared" si="176"/>
        <v/>
      </c>
      <c r="BS200" s="444" t="str">
        <f t="shared" si="177"/>
        <v/>
      </c>
      <c r="BT200" s="432" t="str">
        <f t="shared" si="166"/>
        <v/>
      </c>
      <c r="BU200" s="441" t="str">
        <f t="shared" si="167"/>
        <v/>
      </c>
      <c r="BV200" s="457" t="str">
        <f t="shared" si="168"/>
        <v/>
      </c>
      <c r="BW200" s="215"/>
      <c r="BX200" s="222" t="str">
        <f t="shared" si="178"/>
        <v/>
      </c>
      <c r="BY200" s="222" t="str">
        <f t="shared" si="179"/>
        <v/>
      </c>
      <c r="BZ200" s="222" t="str">
        <f t="shared" si="180"/>
        <v/>
      </c>
      <c r="CA200" s="222" t="str">
        <f t="shared" si="181"/>
        <v/>
      </c>
      <c r="CB200" s="222" t="s">
        <v>468</v>
      </c>
      <c r="CC200" s="115"/>
      <c r="CD200" s="193" t="str">
        <f t="shared" si="182"/>
        <v/>
      </c>
      <c r="CE200" s="192" t="str">
        <f t="shared" si="183"/>
        <v/>
      </c>
      <c r="CF200" s="192" t="str">
        <f t="shared" si="184"/>
        <v/>
      </c>
      <c r="CG200" s="448" t="str">
        <f t="shared" si="185"/>
        <v/>
      </c>
      <c r="CH200" s="192" t="str">
        <f t="shared" si="186"/>
        <v/>
      </c>
      <c r="CI200" s="448" t="str">
        <f t="shared" si="187"/>
        <v/>
      </c>
      <c r="CJ200" s="446" t="str">
        <f t="shared" si="188"/>
        <v/>
      </c>
      <c r="CK200" s="386" t="str">
        <f t="shared" si="189"/>
        <v/>
      </c>
      <c r="CL200" s="387" t="str">
        <f t="shared" si="190"/>
        <v/>
      </c>
      <c r="CM200" s="387" t="str">
        <f t="shared" si="191"/>
        <v/>
      </c>
      <c r="CN200" s="430" t="str">
        <f t="shared" si="169"/>
        <v/>
      </c>
      <c r="CO200" s="229" t="str">
        <f t="shared" si="192"/>
        <v/>
      </c>
      <c r="CP200" s="229" t="str">
        <f t="shared" si="170"/>
        <v/>
      </c>
      <c r="CQ200" s="230" t="str">
        <f t="shared" si="193"/>
        <v/>
      </c>
      <c r="CR200" s="229" t="str">
        <f t="shared" si="171"/>
        <v/>
      </c>
      <c r="CS200" s="230" t="str">
        <f t="shared" si="172"/>
        <v/>
      </c>
      <c r="CT200" s="428" t="str">
        <f t="shared" si="173"/>
        <v/>
      </c>
      <c r="CU200" s="115"/>
      <c r="CV200" s="115"/>
      <c r="CW200" s="115"/>
      <c r="CX200" s="115"/>
      <c r="CY200" s="115"/>
      <c r="CZ200" s="115"/>
      <c r="DA200" s="115"/>
      <c r="DB200" s="115"/>
      <c r="DC200" s="115"/>
      <c r="DD200" s="115"/>
      <c r="DE200" s="115"/>
      <c r="DF200" s="115"/>
      <c r="DG200" s="125"/>
    </row>
    <row r="201" spans="2:111" ht="17.100000000000001" customHeight="1">
      <c r="B201" s="434">
        <v>171</v>
      </c>
      <c r="C201" s="904"/>
      <c r="D201" s="905"/>
      <c r="E201" s="905"/>
      <c r="F201" s="906"/>
      <c r="G201" s="907"/>
      <c r="H201" s="908"/>
      <c r="I201" s="909"/>
      <c r="J201" s="910"/>
      <c r="K201" s="911"/>
      <c r="L201" s="912"/>
      <c r="M201" s="912"/>
      <c r="N201" s="913"/>
      <c r="O201" s="14" t="s">
        <v>3</v>
      </c>
      <c r="P201" s="144" t="s">
        <v>3</v>
      </c>
      <c r="Q201" s="144" t="s">
        <v>3</v>
      </c>
      <c r="R201" s="79" t="s">
        <v>3</v>
      </c>
      <c r="S201" s="914"/>
      <c r="T201" s="915"/>
      <c r="U201" s="916"/>
      <c r="V201" s="14" t="s">
        <v>3</v>
      </c>
      <c r="W201" s="144" t="s">
        <v>3</v>
      </c>
      <c r="X201" s="144" t="s">
        <v>3</v>
      </c>
      <c r="Y201" s="79" t="s">
        <v>3</v>
      </c>
      <c r="Z201" s="914"/>
      <c r="AA201" s="915"/>
      <c r="AB201" s="916"/>
      <c r="AC201" s="14" t="s">
        <v>3</v>
      </c>
      <c r="AD201" s="16" t="s">
        <v>3</v>
      </c>
      <c r="AE201" s="16" t="s">
        <v>3</v>
      </c>
      <c r="AF201" s="16" t="s">
        <v>3</v>
      </c>
      <c r="AG201" s="16" t="s">
        <v>3</v>
      </c>
      <c r="AH201" s="79" t="s">
        <v>3</v>
      </c>
      <c r="AI201" s="167"/>
      <c r="AJ201" s="79" t="s">
        <v>3</v>
      </c>
      <c r="AK201" s="169"/>
      <c r="AL201" s="14" t="s">
        <v>3</v>
      </c>
      <c r="AM201" s="79" t="s">
        <v>3</v>
      </c>
      <c r="AN201" s="917"/>
      <c r="AO201" s="918"/>
      <c r="AP201" s="918"/>
      <c r="AQ201" s="919"/>
      <c r="AR201" s="456" t="str">
        <f t="shared" si="174"/>
        <v/>
      </c>
      <c r="AS201" s="14" t="s">
        <v>3</v>
      </c>
      <c r="AT201" s="16" t="s">
        <v>3</v>
      </c>
      <c r="AU201" s="153" t="s">
        <v>3</v>
      </c>
      <c r="AV201" s="158" t="s">
        <v>3</v>
      </c>
      <c r="AW201" s="79" t="s">
        <v>3</v>
      </c>
      <c r="AX201" s="79" t="s">
        <v>3</v>
      </c>
      <c r="AY201" s="153" t="s">
        <v>3</v>
      </c>
      <c r="AZ201" s="231"/>
      <c r="BA201" s="437" t="str">
        <f>IF($F$12="","",IF($AZ201="","",HLOOKUP($F$12,別紙mast!$D$4:$K$7,3,FALSE)))</f>
        <v/>
      </c>
      <c r="BB201" s="232" t="str">
        <f t="shared" si="161"/>
        <v/>
      </c>
      <c r="BC201" s="232" t="str">
        <f>IF($F$12="","",IF($AZ201="","",HLOOKUP($F$12,別紙mast!$D$9:$K$11,3,FALSE)))</f>
        <v/>
      </c>
      <c r="BD201" s="171" t="str">
        <f t="shared" si="162"/>
        <v/>
      </c>
      <c r="BE201" s="239"/>
      <c r="BF201" s="902" t="str">
        <f>IF($F$12="","",IF($BE201="","",HLOOKUP($F$12,別紙mast!$D$4:$K$7,4,FALSE)))</f>
        <v/>
      </c>
      <c r="BG201" s="903"/>
      <c r="BH201" s="233" t="str">
        <f t="shared" si="163"/>
        <v/>
      </c>
      <c r="BI201" s="235"/>
      <c r="BJ201" s="236"/>
      <c r="BK201" s="236"/>
      <c r="BL201" s="237"/>
      <c r="BM201" s="238"/>
      <c r="BN201" s="453"/>
      <c r="BO201" s="442" t="str">
        <f t="shared" si="164"/>
        <v/>
      </c>
      <c r="BP201" s="433" t="str">
        <f t="shared" si="175"/>
        <v/>
      </c>
      <c r="BQ201" s="445" t="str">
        <f t="shared" si="165"/>
        <v/>
      </c>
      <c r="BR201" s="433" t="str">
        <f t="shared" si="176"/>
        <v/>
      </c>
      <c r="BS201" s="444" t="str">
        <f t="shared" si="177"/>
        <v/>
      </c>
      <c r="BT201" s="432" t="str">
        <f t="shared" si="166"/>
        <v/>
      </c>
      <c r="BU201" s="441" t="str">
        <f t="shared" si="167"/>
        <v/>
      </c>
      <c r="BV201" s="457" t="str">
        <f t="shared" si="168"/>
        <v/>
      </c>
      <c r="BW201" s="215"/>
      <c r="BX201" s="222" t="str">
        <f t="shared" si="178"/>
        <v/>
      </c>
      <c r="BY201" s="222" t="str">
        <f t="shared" si="179"/>
        <v/>
      </c>
      <c r="BZ201" s="222" t="str">
        <f t="shared" si="180"/>
        <v/>
      </c>
      <c r="CA201" s="222" t="str">
        <f t="shared" si="181"/>
        <v/>
      </c>
      <c r="CB201" s="222" t="s">
        <v>468</v>
      </c>
      <c r="CC201" s="115"/>
      <c r="CD201" s="193" t="str">
        <f t="shared" si="182"/>
        <v/>
      </c>
      <c r="CE201" s="192" t="str">
        <f t="shared" si="183"/>
        <v/>
      </c>
      <c r="CF201" s="192" t="str">
        <f t="shared" si="184"/>
        <v/>
      </c>
      <c r="CG201" s="448" t="str">
        <f t="shared" si="185"/>
        <v/>
      </c>
      <c r="CH201" s="192" t="str">
        <f t="shared" si="186"/>
        <v/>
      </c>
      <c r="CI201" s="448" t="str">
        <f t="shared" si="187"/>
        <v/>
      </c>
      <c r="CJ201" s="446" t="str">
        <f t="shared" si="188"/>
        <v/>
      </c>
      <c r="CK201" s="386" t="str">
        <f t="shared" si="189"/>
        <v/>
      </c>
      <c r="CL201" s="387" t="str">
        <f t="shared" si="190"/>
        <v/>
      </c>
      <c r="CM201" s="387" t="str">
        <f t="shared" si="191"/>
        <v/>
      </c>
      <c r="CN201" s="430" t="str">
        <f t="shared" si="169"/>
        <v/>
      </c>
      <c r="CO201" s="229" t="str">
        <f t="shared" si="192"/>
        <v/>
      </c>
      <c r="CP201" s="229" t="str">
        <f t="shared" si="170"/>
        <v/>
      </c>
      <c r="CQ201" s="230" t="str">
        <f t="shared" si="193"/>
        <v/>
      </c>
      <c r="CR201" s="229" t="str">
        <f t="shared" si="171"/>
        <v/>
      </c>
      <c r="CS201" s="230" t="str">
        <f t="shared" si="172"/>
        <v/>
      </c>
      <c r="CT201" s="428" t="str">
        <f t="shared" si="173"/>
        <v/>
      </c>
      <c r="CU201" s="115"/>
      <c r="CV201" s="115"/>
      <c r="CW201" s="115"/>
      <c r="CX201" s="115"/>
      <c r="CY201" s="115"/>
      <c r="CZ201" s="115"/>
      <c r="DA201" s="115"/>
      <c r="DB201" s="115"/>
      <c r="DC201" s="115"/>
      <c r="DD201" s="115"/>
      <c r="DE201" s="115"/>
      <c r="DF201" s="115"/>
      <c r="DG201" s="125"/>
    </row>
    <row r="202" spans="2:111" ht="17.100000000000001" customHeight="1">
      <c r="B202" s="434">
        <v>172</v>
      </c>
      <c r="C202" s="904"/>
      <c r="D202" s="905"/>
      <c r="E202" s="905"/>
      <c r="F202" s="906"/>
      <c r="G202" s="907"/>
      <c r="H202" s="908"/>
      <c r="I202" s="909"/>
      <c r="J202" s="910"/>
      <c r="K202" s="911"/>
      <c r="L202" s="912"/>
      <c r="M202" s="912"/>
      <c r="N202" s="913"/>
      <c r="O202" s="14" t="s">
        <v>3</v>
      </c>
      <c r="P202" s="144" t="s">
        <v>3</v>
      </c>
      <c r="Q202" s="144" t="s">
        <v>3</v>
      </c>
      <c r="R202" s="79" t="s">
        <v>3</v>
      </c>
      <c r="S202" s="914"/>
      <c r="T202" s="915"/>
      <c r="U202" s="916"/>
      <c r="V202" s="14" t="s">
        <v>3</v>
      </c>
      <c r="W202" s="144" t="s">
        <v>3</v>
      </c>
      <c r="X202" s="144" t="s">
        <v>3</v>
      </c>
      <c r="Y202" s="79" t="s">
        <v>3</v>
      </c>
      <c r="Z202" s="914"/>
      <c r="AA202" s="915"/>
      <c r="AB202" s="916"/>
      <c r="AC202" s="14" t="s">
        <v>3</v>
      </c>
      <c r="AD202" s="16" t="s">
        <v>3</v>
      </c>
      <c r="AE202" s="16" t="s">
        <v>3</v>
      </c>
      <c r="AF202" s="16" t="s">
        <v>3</v>
      </c>
      <c r="AG202" s="16" t="s">
        <v>3</v>
      </c>
      <c r="AH202" s="79" t="s">
        <v>3</v>
      </c>
      <c r="AI202" s="167"/>
      <c r="AJ202" s="79" t="s">
        <v>3</v>
      </c>
      <c r="AK202" s="169"/>
      <c r="AL202" s="14" t="s">
        <v>3</v>
      </c>
      <c r="AM202" s="79" t="s">
        <v>3</v>
      </c>
      <c r="AN202" s="917"/>
      <c r="AO202" s="918"/>
      <c r="AP202" s="918"/>
      <c r="AQ202" s="919"/>
      <c r="AR202" s="456" t="str">
        <f t="shared" si="174"/>
        <v/>
      </c>
      <c r="AS202" s="14" t="s">
        <v>3</v>
      </c>
      <c r="AT202" s="16" t="s">
        <v>3</v>
      </c>
      <c r="AU202" s="153" t="s">
        <v>3</v>
      </c>
      <c r="AV202" s="158" t="s">
        <v>3</v>
      </c>
      <c r="AW202" s="79" t="s">
        <v>3</v>
      </c>
      <c r="AX202" s="79" t="s">
        <v>3</v>
      </c>
      <c r="AY202" s="153" t="s">
        <v>3</v>
      </c>
      <c r="AZ202" s="231"/>
      <c r="BA202" s="437" t="str">
        <f>IF($F$12="","",IF($AZ202="","",HLOOKUP($F$12,別紙mast!$D$4:$K$7,3,FALSE)))</f>
        <v/>
      </c>
      <c r="BB202" s="232" t="str">
        <f t="shared" si="161"/>
        <v/>
      </c>
      <c r="BC202" s="232" t="str">
        <f>IF($F$12="","",IF($AZ202="","",HLOOKUP($F$12,別紙mast!$D$9:$K$11,3,FALSE)))</f>
        <v/>
      </c>
      <c r="BD202" s="171" t="str">
        <f t="shared" si="162"/>
        <v/>
      </c>
      <c r="BE202" s="239"/>
      <c r="BF202" s="902" t="str">
        <f>IF($F$12="","",IF($BE202="","",HLOOKUP($F$12,別紙mast!$D$4:$K$7,4,FALSE)))</f>
        <v/>
      </c>
      <c r="BG202" s="903"/>
      <c r="BH202" s="233" t="str">
        <f t="shared" si="163"/>
        <v/>
      </c>
      <c r="BI202" s="235"/>
      <c r="BJ202" s="236"/>
      <c r="BK202" s="236"/>
      <c r="BL202" s="237"/>
      <c r="BM202" s="238"/>
      <c r="BN202" s="453"/>
      <c r="BO202" s="442" t="str">
        <f t="shared" si="164"/>
        <v/>
      </c>
      <c r="BP202" s="433" t="str">
        <f t="shared" si="175"/>
        <v/>
      </c>
      <c r="BQ202" s="445" t="str">
        <f t="shared" si="165"/>
        <v/>
      </c>
      <c r="BR202" s="433" t="str">
        <f t="shared" si="176"/>
        <v/>
      </c>
      <c r="BS202" s="444" t="str">
        <f t="shared" si="177"/>
        <v/>
      </c>
      <c r="BT202" s="432" t="str">
        <f t="shared" si="166"/>
        <v/>
      </c>
      <c r="BU202" s="441" t="str">
        <f t="shared" si="167"/>
        <v/>
      </c>
      <c r="BV202" s="457" t="str">
        <f t="shared" si="168"/>
        <v/>
      </c>
      <c r="BW202" s="215"/>
      <c r="BX202" s="222" t="str">
        <f t="shared" si="178"/>
        <v/>
      </c>
      <c r="BY202" s="222" t="str">
        <f t="shared" si="179"/>
        <v/>
      </c>
      <c r="BZ202" s="222" t="str">
        <f t="shared" si="180"/>
        <v/>
      </c>
      <c r="CA202" s="222" t="str">
        <f t="shared" si="181"/>
        <v/>
      </c>
      <c r="CB202" s="222" t="s">
        <v>468</v>
      </c>
      <c r="CC202" s="115"/>
      <c r="CD202" s="193" t="str">
        <f t="shared" si="182"/>
        <v/>
      </c>
      <c r="CE202" s="192" t="str">
        <f t="shared" si="183"/>
        <v/>
      </c>
      <c r="CF202" s="192" t="str">
        <f t="shared" si="184"/>
        <v/>
      </c>
      <c r="CG202" s="448" t="str">
        <f t="shared" si="185"/>
        <v/>
      </c>
      <c r="CH202" s="192" t="str">
        <f t="shared" si="186"/>
        <v/>
      </c>
      <c r="CI202" s="448" t="str">
        <f t="shared" si="187"/>
        <v/>
      </c>
      <c r="CJ202" s="446" t="str">
        <f t="shared" si="188"/>
        <v/>
      </c>
      <c r="CK202" s="386" t="str">
        <f t="shared" si="189"/>
        <v/>
      </c>
      <c r="CL202" s="387" t="str">
        <f t="shared" si="190"/>
        <v/>
      </c>
      <c r="CM202" s="387" t="str">
        <f t="shared" si="191"/>
        <v/>
      </c>
      <c r="CN202" s="430" t="str">
        <f t="shared" si="169"/>
        <v/>
      </c>
      <c r="CO202" s="229" t="str">
        <f t="shared" si="192"/>
        <v/>
      </c>
      <c r="CP202" s="229" t="str">
        <f t="shared" si="170"/>
        <v/>
      </c>
      <c r="CQ202" s="230" t="str">
        <f t="shared" si="193"/>
        <v/>
      </c>
      <c r="CR202" s="229" t="str">
        <f t="shared" si="171"/>
        <v/>
      </c>
      <c r="CS202" s="230" t="str">
        <f t="shared" si="172"/>
        <v/>
      </c>
      <c r="CT202" s="428" t="str">
        <f t="shared" si="173"/>
        <v/>
      </c>
      <c r="CU202" s="115"/>
      <c r="CV202" s="115"/>
      <c r="CW202" s="115"/>
      <c r="CX202" s="115"/>
      <c r="CY202" s="115"/>
      <c r="CZ202" s="115"/>
      <c r="DA202" s="115"/>
      <c r="DB202" s="115"/>
      <c r="DC202" s="115"/>
      <c r="DD202" s="115"/>
      <c r="DE202" s="115"/>
      <c r="DF202" s="115"/>
      <c r="DG202" s="125"/>
    </row>
    <row r="203" spans="2:111" ht="17.100000000000001" customHeight="1">
      <c r="B203" s="434">
        <v>173</v>
      </c>
      <c r="C203" s="904"/>
      <c r="D203" s="905"/>
      <c r="E203" s="905"/>
      <c r="F203" s="906"/>
      <c r="G203" s="907"/>
      <c r="H203" s="908"/>
      <c r="I203" s="909"/>
      <c r="J203" s="910"/>
      <c r="K203" s="911"/>
      <c r="L203" s="912"/>
      <c r="M203" s="912"/>
      <c r="N203" s="913"/>
      <c r="O203" s="14" t="s">
        <v>3</v>
      </c>
      <c r="P203" s="144" t="s">
        <v>3</v>
      </c>
      <c r="Q203" s="144" t="s">
        <v>3</v>
      </c>
      <c r="R203" s="79" t="s">
        <v>3</v>
      </c>
      <c r="S203" s="914"/>
      <c r="T203" s="915"/>
      <c r="U203" s="916"/>
      <c r="V203" s="14" t="s">
        <v>3</v>
      </c>
      <c r="W203" s="144" t="s">
        <v>3</v>
      </c>
      <c r="X203" s="144" t="s">
        <v>3</v>
      </c>
      <c r="Y203" s="79" t="s">
        <v>3</v>
      </c>
      <c r="Z203" s="914"/>
      <c r="AA203" s="915"/>
      <c r="AB203" s="916"/>
      <c r="AC203" s="14" t="s">
        <v>3</v>
      </c>
      <c r="AD203" s="16" t="s">
        <v>3</v>
      </c>
      <c r="AE203" s="16" t="s">
        <v>3</v>
      </c>
      <c r="AF203" s="16" t="s">
        <v>3</v>
      </c>
      <c r="AG203" s="16" t="s">
        <v>3</v>
      </c>
      <c r="AH203" s="79" t="s">
        <v>3</v>
      </c>
      <c r="AI203" s="167"/>
      <c r="AJ203" s="79" t="s">
        <v>3</v>
      </c>
      <c r="AK203" s="169"/>
      <c r="AL203" s="14" t="s">
        <v>3</v>
      </c>
      <c r="AM203" s="79" t="s">
        <v>3</v>
      </c>
      <c r="AN203" s="917"/>
      <c r="AO203" s="918"/>
      <c r="AP203" s="918"/>
      <c r="AQ203" s="919"/>
      <c r="AR203" s="456" t="str">
        <f t="shared" si="174"/>
        <v/>
      </c>
      <c r="AS203" s="14" t="s">
        <v>3</v>
      </c>
      <c r="AT203" s="16" t="s">
        <v>3</v>
      </c>
      <c r="AU203" s="153" t="s">
        <v>3</v>
      </c>
      <c r="AV203" s="158" t="s">
        <v>3</v>
      </c>
      <c r="AW203" s="79" t="s">
        <v>3</v>
      </c>
      <c r="AX203" s="79" t="s">
        <v>3</v>
      </c>
      <c r="AY203" s="153" t="s">
        <v>3</v>
      </c>
      <c r="AZ203" s="231"/>
      <c r="BA203" s="437" t="str">
        <f>IF($F$12="","",IF($AZ203="","",HLOOKUP($F$12,別紙mast!$D$4:$K$7,3,FALSE)))</f>
        <v/>
      </c>
      <c r="BB203" s="232" t="str">
        <f t="shared" si="161"/>
        <v/>
      </c>
      <c r="BC203" s="232" t="str">
        <f>IF($F$12="","",IF($AZ203="","",HLOOKUP($F$12,別紙mast!$D$9:$K$11,3,FALSE)))</f>
        <v/>
      </c>
      <c r="BD203" s="171" t="str">
        <f t="shared" si="162"/>
        <v/>
      </c>
      <c r="BE203" s="239"/>
      <c r="BF203" s="902" t="str">
        <f>IF($F$12="","",IF($BE203="","",HLOOKUP($F$12,別紙mast!$D$4:$K$7,4,FALSE)))</f>
        <v/>
      </c>
      <c r="BG203" s="903"/>
      <c r="BH203" s="233" t="str">
        <f t="shared" si="163"/>
        <v/>
      </c>
      <c r="BI203" s="235"/>
      <c r="BJ203" s="236"/>
      <c r="BK203" s="236"/>
      <c r="BL203" s="237"/>
      <c r="BM203" s="238"/>
      <c r="BN203" s="453"/>
      <c r="BO203" s="442" t="str">
        <f t="shared" si="164"/>
        <v/>
      </c>
      <c r="BP203" s="433" t="str">
        <f t="shared" si="175"/>
        <v/>
      </c>
      <c r="BQ203" s="445" t="str">
        <f t="shared" si="165"/>
        <v/>
      </c>
      <c r="BR203" s="433" t="str">
        <f t="shared" si="176"/>
        <v/>
      </c>
      <c r="BS203" s="444" t="str">
        <f t="shared" si="177"/>
        <v/>
      </c>
      <c r="BT203" s="432" t="str">
        <f t="shared" si="166"/>
        <v/>
      </c>
      <c r="BU203" s="441" t="str">
        <f t="shared" si="167"/>
        <v/>
      </c>
      <c r="BV203" s="457" t="str">
        <f t="shared" si="168"/>
        <v/>
      </c>
      <c r="BW203" s="215"/>
      <c r="BX203" s="222" t="str">
        <f t="shared" si="178"/>
        <v/>
      </c>
      <c r="BY203" s="222" t="str">
        <f t="shared" si="179"/>
        <v/>
      </c>
      <c r="BZ203" s="222" t="str">
        <f t="shared" si="180"/>
        <v/>
      </c>
      <c r="CA203" s="222" t="str">
        <f t="shared" si="181"/>
        <v/>
      </c>
      <c r="CB203" s="222" t="s">
        <v>468</v>
      </c>
      <c r="CC203" s="115"/>
      <c r="CD203" s="193" t="str">
        <f t="shared" si="182"/>
        <v/>
      </c>
      <c r="CE203" s="192" t="str">
        <f t="shared" si="183"/>
        <v/>
      </c>
      <c r="CF203" s="192" t="str">
        <f t="shared" si="184"/>
        <v/>
      </c>
      <c r="CG203" s="448" t="str">
        <f t="shared" si="185"/>
        <v/>
      </c>
      <c r="CH203" s="192" t="str">
        <f t="shared" si="186"/>
        <v/>
      </c>
      <c r="CI203" s="448" t="str">
        <f t="shared" si="187"/>
        <v/>
      </c>
      <c r="CJ203" s="446" t="str">
        <f t="shared" si="188"/>
        <v/>
      </c>
      <c r="CK203" s="386" t="str">
        <f t="shared" si="189"/>
        <v/>
      </c>
      <c r="CL203" s="387" t="str">
        <f t="shared" si="190"/>
        <v/>
      </c>
      <c r="CM203" s="387" t="str">
        <f t="shared" si="191"/>
        <v/>
      </c>
      <c r="CN203" s="430" t="str">
        <f t="shared" si="169"/>
        <v/>
      </c>
      <c r="CO203" s="229" t="str">
        <f t="shared" si="192"/>
        <v/>
      </c>
      <c r="CP203" s="229" t="str">
        <f t="shared" si="170"/>
        <v/>
      </c>
      <c r="CQ203" s="230" t="str">
        <f t="shared" si="193"/>
        <v/>
      </c>
      <c r="CR203" s="229" t="str">
        <f t="shared" si="171"/>
        <v/>
      </c>
      <c r="CS203" s="230" t="str">
        <f t="shared" si="172"/>
        <v/>
      </c>
      <c r="CT203" s="428" t="str">
        <f t="shared" si="173"/>
        <v/>
      </c>
      <c r="CU203" s="115"/>
      <c r="CV203" s="115"/>
      <c r="CW203" s="115"/>
      <c r="CX203" s="115"/>
      <c r="CY203" s="115"/>
      <c r="CZ203" s="115"/>
      <c r="DA203" s="115"/>
      <c r="DB203" s="115"/>
      <c r="DC203" s="115"/>
      <c r="DD203" s="115"/>
      <c r="DE203" s="115"/>
      <c r="DF203" s="115"/>
      <c r="DG203" s="125"/>
    </row>
    <row r="204" spans="2:111" ht="17.100000000000001" customHeight="1">
      <c r="B204" s="434">
        <v>174</v>
      </c>
      <c r="C204" s="904"/>
      <c r="D204" s="905"/>
      <c r="E204" s="905"/>
      <c r="F204" s="906"/>
      <c r="G204" s="907"/>
      <c r="H204" s="908"/>
      <c r="I204" s="909"/>
      <c r="J204" s="910"/>
      <c r="K204" s="911"/>
      <c r="L204" s="912"/>
      <c r="M204" s="912"/>
      <c r="N204" s="913"/>
      <c r="O204" s="14" t="s">
        <v>3</v>
      </c>
      <c r="P204" s="144" t="s">
        <v>3</v>
      </c>
      <c r="Q204" s="144" t="s">
        <v>3</v>
      </c>
      <c r="R204" s="79" t="s">
        <v>3</v>
      </c>
      <c r="S204" s="914"/>
      <c r="T204" s="915"/>
      <c r="U204" s="916"/>
      <c r="V204" s="14" t="s">
        <v>3</v>
      </c>
      <c r="W204" s="144" t="s">
        <v>3</v>
      </c>
      <c r="X204" s="144" t="s">
        <v>3</v>
      </c>
      <c r="Y204" s="79" t="s">
        <v>3</v>
      </c>
      <c r="Z204" s="914"/>
      <c r="AA204" s="915"/>
      <c r="AB204" s="916"/>
      <c r="AC204" s="14" t="s">
        <v>3</v>
      </c>
      <c r="AD204" s="16" t="s">
        <v>3</v>
      </c>
      <c r="AE204" s="16" t="s">
        <v>3</v>
      </c>
      <c r="AF204" s="16" t="s">
        <v>3</v>
      </c>
      <c r="AG204" s="16" t="s">
        <v>3</v>
      </c>
      <c r="AH204" s="79" t="s">
        <v>3</v>
      </c>
      <c r="AI204" s="167"/>
      <c r="AJ204" s="79" t="s">
        <v>3</v>
      </c>
      <c r="AK204" s="169"/>
      <c r="AL204" s="14" t="s">
        <v>3</v>
      </c>
      <c r="AM204" s="79" t="s">
        <v>3</v>
      </c>
      <c r="AN204" s="917"/>
      <c r="AO204" s="918"/>
      <c r="AP204" s="918"/>
      <c r="AQ204" s="919"/>
      <c r="AR204" s="456" t="str">
        <f t="shared" si="174"/>
        <v/>
      </c>
      <c r="AS204" s="14" t="s">
        <v>3</v>
      </c>
      <c r="AT204" s="16" t="s">
        <v>3</v>
      </c>
      <c r="AU204" s="153" t="s">
        <v>3</v>
      </c>
      <c r="AV204" s="158" t="s">
        <v>3</v>
      </c>
      <c r="AW204" s="79" t="s">
        <v>3</v>
      </c>
      <c r="AX204" s="79" t="s">
        <v>3</v>
      </c>
      <c r="AY204" s="153" t="s">
        <v>3</v>
      </c>
      <c r="AZ204" s="231"/>
      <c r="BA204" s="437" t="str">
        <f>IF($F$12="","",IF($AZ204="","",HLOOKUP($F$12,別紙mast!$D$4:$K$7,3,FALSE)))</f>
        <v/>
      </c>
      <c r="BB204" s="232" t="str">
        <f t="shared" si="161"/>
        <v/>
      </c>
      <c r="BC204" s="232" t="str">
        <f>IF($F$12="","",IF($AZ204="","",HLOOKUP($F$12,別紙mast!$D$9:$K$11,3,FALSE)))</f>
        <v/>
      </c>
      <c r="BD204" s="171" t="str">
        <f t="shared" si="162"/>
        <v/>
      </c>
      <c r="BE204" s="239"/>
      <c r="BF204" s="902" t="str">
        <f>IF($F$12="","",IF($BE204="","",HLOOKUP($F$12,別紙mast!$D$4:$K$7,4,FALSE)))</f>
        <v/>
      </c>
      <c r="BG204" s="903"/>
      <c r="BH204" s="233" t="str">
        <f t="shared" si="163"/>
        <v/>
      </c>
      <c r="BI204" s="235"/>
      <c r="BJ204" s="236"/>
      <c r="BK204" s="236"/>
      <c r="BL204" s="237"/>
      <c r="BM204" s="238"/>
      <c r="BN204" s="453"/>
      <c r="BO204" s="442" t="str">
        <f t="shared" si="164"/>
        <v/>
      </c>
      <c r="BP204" s="433" t="str">
        <f t="shared" si="175"/>
        <v/>
      </c>
      <c r="BQ204" s="445" t="str">
        <f t="shared" si="165"/>
        <v/>
      </c>
      <c r="BR204" s="433" t="str">
        <f t="shared" si="176"/>
        <v/>
      </c>
      <c r="BS204" s="444" t="str">
        <f t="shared" si="177"/>
        <v/>
      </c>
      <c r="BT204" s="432" t="str">
        <f t="shared" si="166"/>
        <v/>
      </c>
      <c r="BU204" s="441" t="str">
        <f t="shared" si="167"/>
        <v/>
      </c>
      <c r="BV204" s="457" t="str">
        <f t="shared" si="168"/>
        <v/>
      </c>
      <c r="BW204" s="215"/>
      <c r="BX204" s="222" t="str">
        <f t="shared" si="178"/>
        <v/>
      </c>
      <c r="BY204" s="222" t="str">
        <f t="shared" si="179"/>
        <v/>
      </c>
      <c r="BZ204" s="222" t="str">
        <f t="shared" si="180"/>
        <v/>
      </c>
      <c r="CA204" s="222" t="str">
        <f t="shared" si="181"/>
        <v/>
      </c>
      <c r="CB204" s="222" t="s">
        <v>468</v>
      </c>
      <c r="CC204" s="115"/>
      <c r="CD204" s="193" t="str">
        <f t="shared" si="182"/>
        <v/>
      </c>
      <c r="CE204" s="192" t="str">
        <f t="shared" si="183"/>
        <v/>
      </c>
      <c r="CF204" s="192" t="str">
        <f t="shared" si="184"/>
        <v/>
      </c>
      <c r="CG204" s="448" t="str">
        <f t="shared" si="185"/>
        <v/>
      </c>
      <c r="CH204" s="192" t="str">
        <f t="shared" si="186"/>
        <v/>
      </c>
      <c r="CI204" s="448" t="str">
        <f t="shared" si="187"/>
        <v/>
      </c>
      <c r="CJ204" s="446" t="str">
        <f t="shared" si="188"/>
        <v/>
      </c>
      <c r="CK204" s="386" t="str">
        <f t="shared" si="189"/>
        <v/>
      </c>
      <c r="CL204" s="387" t="str">
        <f t="shared" si="190"/>
        <v/>
      </c>
      <c r="CM204" s="387" t="str">
        <f t="shared" si="191"/>
        <v/>
      </c>
      <c r="CN204" s="430" t="str">
        <f t="shared" si="169"/>
        <v/>
      </c>
      <c r="CO204" s="229" t="str">
        <f t="shared" si="192"/>
        <v/>
      </c>
      <c r="CP204" s="229" t="str">
        <f t="shared" si="170"/>
        <v/>
      </c>
      <c r="CQ204" s="230" t="str">
        <f t="shared" si="193"/>
        <v/>
      </c>
      <c r="CR204" s="229" t="str">
        <f t="shared" si="171"/>
        <v/>
      </c>
      <c r="CS204" s="230" t="str">
        <f t="shared" si="172"/>
        <v/>
      </c>
      <c r="CT204" s="428" t="str">
        <f t="shared" si="173"/>
        <v/>
      </c>
      <c r="CU204" s="115"/>
      <c r="CV204" s="115"/>
      <c r="CW204" s="115"/>
      <c r="CX204" s="115"/>
      <c r="CY204" s="115"/>
      <c r="CZ204" s="115"/>
      <c r="DA204" s="115"/>
      <c r="DB204" s="115"/>
      <c r="DC204" s="115"/>
      <c r="DD204" s="115"/>
      <c r="DE204" s="115"/>
      <c r="DF204" s="115"/>
      <c r="DG204" s="125"/>
    </row>
    <row r="205" spans="2:111" ht="17.100000000000001" customHeight="1">
      <c r="B205" s="434">
        <v>175</v>
      </c>
      <c r="C205" s="904"/>
      <c r="D205" s="905"/>
      <c r="E205" s="905"/>
      <c r="F205" s="906"/>
      <c r="G205" s="907"/>
      <c r="H205" s="908"/>
      <c r="I205" s="909"/>
      <c r="J205" s="910"/>
      <c r="K205" s="911"/>
      <c r="L205" s="912"/>
      <c r="M205" s="912"/>
      <c r="N205" s="913"/>
      <c r="O205" s="14" t="s">
        <v>3</v>
      </c>
      <c r="P205" s="144" t="s">
        <v>3</v>
      </c>
      <c r="Q205" s="144" t="s">
        <v>3</v>
      </c>
      <c r="R205" s="79" t="s">
        <v>3</v>
      </c>
      <c r="S205" s="914"/>
      <c r="T205" s="915"/>
      <c r="U205" s="916"/>
      <c r="V205" s="14" t="s">
        <v>3</v>
      </c>
      <c r="W205" s="144" t="s">
        <v>3</v>
      </c>
      <c r="X205" s="144" t="s">
        <v>3</v>
      </c>
      <c r="Y205" s="79" t="s">
        <v>3</v>
      </c>
      <c r="Z205" s="914"/>
      <c r="AA205" s="915"/>
      <c r="AB205" s="916"/>
      <c r="AC205" s="14" t="s">
        <v>3</v>
      </c>
      <c r="AD205" s="16" t="s">
        <v>3</v>
      </c>
      <c r="AE205" s="16" t="s">
        <v>3</v>
      </c>
      <c r="AF205" s="16" t="s">
        <v>3</v>
      </c>
      <c r="AG205" s="16" t="s">
        <v>3</v>
      </c>
      <c r="AH205" s="79" t="s">
        <v>3</v>
      </c>
      <c r="AI205" s="167"/>
      <c r="AJ205" s="79" t="s">
        <v>3</v>
      </c>
      <c r="AK205" s="169"/>
      <c r="AL205" s="14" t="s">
        <v>3</v>
      </c>
      <c r="AM205" s="79" t="s">
        <v>3</v>
      </c>
      <c r="AN205" s="917"/>
      <c r="AO205" s="918"/>
      <c r="AP205" s="918"/>
      <c r="AQ205" s="919"/>
      <c r="AR205" s="456" t="str">
        <f t="shared" si="174"/>
        <v/>
      </c>
      <c r="AS205" s="14" t="s">
        <v>3</v>
      </c>
      <c r="AT205" s="16" t="s">
        <v>3</v>
      </c>
      <c r="AU205" s="153" t="s">
        <v>3</v>
      </c>
      <c r="AV205" s="158" t="s">
        <v>3</v>
      </c>
      <c r="AW205" s="79" t="s">
        <v>3</v>
      </c>
      <c r="AX205" s="79" t="s">
        <v>3</v>
      </c>
      <c r="AY205" s="153" t="s">
        <v>3</v>
      </c>
      <c r="AZ205" s="231"/>
      <c r="BA205" s="437" t="str">
        <f>IF($F$12="","",IF($AZ205="","",HLOOKUP($F$12,別紙mast!$D$4:$K$7,3,FALSE)))</f>
        <v/>
      </c>
      <c r="BB205" s="232" t="str">
        <f t="shared" si="161"/>
        <v/>
      </c>
      <c r="BC205" s="232" t="str">
        <f>IF($F$12="","",IF($AZ205="","",HLOOKUP($F$12,別紙mast!$D$9:$K$11,3,FALSE)))</f>
        <v/>
      </c>
      <c r="BD205" s="171" t="str">
        <f t="shared" si="162"/>
        <v/>
      </c>
      <c r="BE205" s="239"/>
      <c r="BF205" s="902" t="str">
        <f>IF($F$12="","",IF($BE205="","",HLOOKUP($F$12,別紙mast!$D$4:$K$7,4,FALSE)))</f>
        <v/>
      </c>
      <c r="BG205" s="903"/>
      <c r="BH205" s="233" t="str">
        <f t="shared" si="163"/>
        <v/>
      </c>
      <c r="BI205" s="235"/>
      <c r="BJ205" s="236"/>
      <c r="BK205" s="236"/>
      <c r="BL205" s="237"/>
      <c r="BM205" s="238"/>
      <c r="BN205" s="453"/>
      <c r="BO205" s="442" t="str">
        <f t="shared" si="164"/>
        <v/>
      </c>
      <c r="BP205" s="433" t="str">
        <f t="shared" si="175"/>
        <v/>
      </c>
      <c r="BQ205" s="445" t="str">
        <f t="shared" si="165"/>
        <v/>
      </c>
      <c r="BR205" s="433" t="str">
        <f t="shared" si="176"/>
        <v/>
      </c>
      <c r="BS205" s="444" t="str">
        <f t="shared" si="177"/>
        <v/>
      </c>
      <c r="BT205" s="432" t="str">
        <f t="shared" si="166"/>
        <v/>
      </c>
      <c r="BU205" s="441" t="str">
        <f t="shared" si="167"/>
        <v/>
      </c>
      <c r="BV205" s="457" t="str">
        <f t="shared" si="168"/>
        <v/>
      </c>
      <c r="BW205" s="215"/>
      <c r="BX205" s="222" t="str">
        <f t="shared" si="178"/>
        <v/>
      </c>
      <c r="BY205" s="222" t="str">
        <f t="shared" si="179"/>
        <v/>
      </c>
      <c r="BZ205" s="222" t="str">
        <f t="shared" si="180"/>
        <v/>
      </c>
      <c r="CA205" s="222" t="str">
        <f t="shared" si="181"/>
        <v/>
      </c>
      <c r="CB205" s="222" t="s">
        <v>468</v>
      </c>
      <c r="CC205" s="115"/>
      <c r="CD205" s="193" t="str">
        <f t="shared" si="182"/>
        <v/>
      </c>
      <c r="CE205" s="192" t="str">
        <f t="shared" si="183"/>
        <v/>
      </c>
      <c r="CF205" s="192" t="str">
        <f t="shared" si="184"/>
        <v/>
      </c>
      <c r="CG205" s="448" t="str">
        <f t="shared" si="185"/>
        <v/>
      </c>
      <c r="CH205" s="192" t="str">
        <f t="shared" si="186"/>
        <v/>
      </c>
      <c r="CI205" s="448" t="str">
        <f t="shared" si="187"/>
        <v/>
      </c>
      <c r="CJ205" s="446" t="str">
        <f t="shared" si="188"/>
        <v/>
      </c>
      <c r="CK205" s="386" t="str">
        <f t="shared" si="189"/>
        <v/>
      </c>
      <c r="CL205" s="387" t="str">
        <f t="shared" si="190"/>
        <v/>
      </c>
      <c r="CM205" s="387" t="str">
        <f t="shared" si="191"/>
        <v/>
      </c>
      <c r="CN205" s="430" t="str">
        <f t="shared" si="169"/>
        <v/>
      </c>
      <c r="CO205" s="229" t="str">
        <f t="shared" si="192"/>
        <v/>
      </c>
      <c r="CP205" s="229" t="str">
        <f t="shared" si="170"/>
        <v/>
      </c>
      <c r="CQ205" s="230" t="str">
        <f t="shared" si="193"/>
        <v/>
      </c>
      <c r="CR205" s="229" t="str">
        <f t="shared" si="171"/>
        <v/>
      </c>
      <c r="CS205" s="230" t="str">
        <f t="shared" si="172"/>
        <v/>
      </c>
      <c r="CT205" s="428" t="str">
        <f t="shared" si="173"/>
        <v/>
      </c>
      <c r="CU205" s="115"/>
      <c r="CV205" s="115"/>
      <c r="CW205" s="115"/>
      <c r="CX205" s="115"/>
      <c r="CY205" s="115"/>
      <c r="CZ205" s="115"/>
      <c r="DA205" s="115"/>
      <c r="DB205" s="115"/>
      <c r="DC205" s="115"/>
      <c r="DD205" s="115"/>
      <c r="DE205" s="115"/>
      <c r="DF205" s="115"/>
      <c r="DG205" s="125"/>
    </row>
    <row r="206" spans="2:111" ht="17.100000000000001" customHeight="1">
      <c r="B206" s="434">
        <v>176</v>
      </c>
      <c r="C206" s="904"/>
      <c r="D206" s="905"/>
      <c r="E206" s="905"/>
      <c r="F206" s="906"/>
      <c r="G206" s="907"/>
      <c r="H206" s="908"/>
      <c r="I206" s="909"/>
      <c r="J206" s="910"/>
      <c r="K206" s="911"/>
      <c r="L206" s="912"/>
      <c r="M206" s="912"/>
      <c r="N206" s="913"/>
      <c r="O206" s="14" t="s">
        <v>3</v>
      </c>
      <c r="P206" s="144" t="s">
        <v>3</v>
      </c>
      <c r="Q206" s="144" t="s">
        <v>3</v>
      </c>
      <c r="R206" s="79" t="s">
        <v>3</v>
      </c>
      <c r="S206" s="914"/>
      <c r="T206" s="915"/>
      <c r="U206" s="916"/>
      <c r="V206" s="14" t="s">
        <v>3</v>
      </c>
      <c r="W206" s="144" t="s">
        <v>3</v>
      </c>
      <c r="X206" s="144" t="s">
        <v>3</v>
      </c>
      <c r="Y206" s="79" t="s">
        <v>3</v>
      </c>
      <c r="Z206" s="914"/>
      <c r="AA206" s="915"/>
      <c r="AB206" s="916"/>
      <c r="AC206" s="14" t="s">
        <v>3</v>
      </c>
      <c r="AD206" s="16" t="s">
        <v>3</v>
      </c>
      <c r="AE206" s="16" t="s">
        <v>3</v>
      </c>
      <c r="AF206" s="16" t="s">
        <v>3</v>
      </c>
      <c r="AG206" s="16" t="s">
        <v>3</v>
      </c>
      <c r="AH206" s="79" t="s">
        <v>3</v>
      </c>
      <c r="AI206" s="167"/>
      <c r="AJ206" s="79" t="s">
        <v>3</v>
      </c>
      <c r="AK206" s="169"/>
      <c r="AL206" s="14" t="s">
        <v>3</v>
      </c>
      <c r="AM206" s="79" t="s">
        <v>3</v>
      </c>
      <c r="AN206" s="917"/>
      <c r="AO206" s="918"/>
      <c r="AP206" s="918"/>
      <c r="AQ206" s="919"/>
      <c r="AR206" s="456" t="str">
        <f t="shared" si="174"/>
        <v/>
      </c>
      <c r="AS206" s="14" t="s">
        <v>3</v>
      </c>
      <c r="AT206" s="16" t="s">
        <v>3</v>
      </c>
      <c r="AU206" s="153" t="s">
        <v>3</v>
      </c>
      <c r="AV206" s="158" t="s">
        <v>3</v>
      </c>
      <c r="AW206" s="79" t="s">
        <v>3</v>
      </c>
      <c r="AX206" s="79" t="s">
        <v>3</v>
      </c>
      <c r="AY206" s="153" t="s">
        <v>3</v>
      </c>
      <c r="AZ206" s="231"/>
      <c r="BA206" s="437" t="str">
        <f>IF($F$12="","",IF($AZ206="","",HLOOKUP($F$12,別紙mast!$D$4:$K$7,3,FALSE)))</f>
        <v/>
      </c>
      <c r="BB206" s="232" t="str">
        <f t="shared" si="161"/>
        <v/>
      </c>
      <c r="BC206" s="232" t="str">
        <f>IF($F$12="","",IF($AZ206="","",HLOOKUP($F$12,別紙mast!$D$9:$K$11,3,FALSE)))</f>
        <v/>
      </c>
      <c r="BD206" s="171" t="str">
        <f t="shared" si="162"/>
        <v/>
      </c>
      <c r="BE206" s="239"/>
      <c r="BF206" s="902" t="str">
        <f>IF($F$12="","",IF($BE206="","",HLOOKUP($F$12,別紙mast!$D$4:$K$7,4,FALSE)))</f>
        <v/>
      </c>
      <c r="BG206" s="903"/>
      <c r="BH206" s="233" t="str">
        <f t="shared" si="163"/>
        <v/>
      </c>
      <c r="BI206" s="235"/>
      <c r="BJ206" s="236"/>
      <c r="BK206" s="236"/>
      <c r="BL206" s="237"/>
      <c r="BM206" s="238"/>
      <c r="BN206" s="453"/>
      <c r="BO206" s="442" t="str">
        <f t="shared" si="164"/>
        <v/>
      </c>
      <c r="BP206" s="433" t="str">
        <f t="shared" si="175"/>
        <v/>
      </c>
      <c r="BQ206" s="445" t="str">
        <f t="shared" si="165"/>
        <v/>
      </c>
      <c r="BR206" s="433" t="str">
        <f t="shared" si="176"/>
        <v/>
      </c>
      <c r="BS206" s="444" t="str">
        <f t="shared" si="177"/>
        <v/>
      </c>
      <c r="BT206" s="432" t="str">
        <f t="shared" si="166"/>
        <v/>
      </c>
      <c r="BU206" s="441" t="str">
        <f t="shared" si="167"/>
        <v/>
      </c>
      <c r="BV206" s="457" t="str">
        <f t="shared" si="168"/>
        <v/>
      </c>
      <c r="BW206" s="215"/>
      <c r="BX206" s="222" t="str">
        <f t="shared" si="178"/>
        <v/>
      </c>
      <c r="BY206" s="222" t="str">
        <f t="shared" si="179"/>
        <v/>
      </c>
      <c r="BZ206" s="222" t="str">
        <f t="shared" si="180"/>
        <v/>
      </c>
      <c r="CA206" s="222" t="str">
        <f t="shared" si="181"/>
        <v/>
      </c>
      <c r="CB206" s="222" t="s">
        <v>468</v>
      </c>
      <c r="CC206" s="115"/>
      <c r="CD206" s="193" t="str">
        <f t="shared" si="182"/>
        <v/>
      </c>
      <c r="CE206" s="192" t="str">
        <f t="shared" si="183"/>
        <v/>
      </c>
      <c r="CF206" s="192" t="str">
        <f t="shared" si="184"/>
        <v/>
      </c>
      <c r="CG206" s="448" t="str">
        <f t="shared" si="185"/>
        <v/>
      </c>
      <c r="CH206" s="192" t="str">
        <f t="shared" si="186"/>
        <v/>
      </c>
      <c r="CI206" s="448" t="str">
        <f t="shared" si="187"/>
        <v/>
      </c>
      <c r="CJ206" s="446" t="str">
        <f t="shared" si="188"/>
        <v/>
      </c>
      <c r="CK206" s="386" t="str">
        <f t="shared" si="189"/>
        <v/>
      </c>
      <c r="CL206" s="387" t="str">
        <f t="shared" si="190"/>
        <v/>
      </c>
      <c r="CM206" s="387" t="str">
        <f t="shared" si="191"/>
        <v/>
      </c>
      <c r="CN206" s="430" t="str">
        <f t="shared" si="169"/>
        <v/>
      </c>
      <c r="CO206" s="229" t="str">
        <f t="shared" si="192"/>
        <v/>
      </c>
      <c r="CP206" s="229" t="str">
        <f t="shared" si="170"/>
        <v/>
      </c>
      <c r="CQ206" s="230" t="str">
        <f t="shared" si="193"/>
        <v/>
      </c>
      <c r="CR206" s="229" t="str">
        <f t="shared" si="171"/>
        <v/>
      </c>
      <c r="CS206" s="230" t="str">
        <f t="shared" si="172"/>
        <v/>
      </c>
      <c r="CT206" s="428" t="str">
        <f t="shared" si="173"/>
        <v/>
      </c>
      <c r="CU206" s="115"/>
      <c r="CV206" s="115"/>
      <c r="CW206" s="115"/>
      <c r="CX206" s="115"/>
      <c r="CY206" s="115"/>
      <c r="CZ206" s="115"/>
      <c r="DA206" s="115"/>
      <c r="DB206" s="115"/>
      <c r="DC206" s="115"/>
      <c r="DD206" s="115"/>
      <c r="DE206" s="115"/>
      <c r="DF206" s="115"/>
      <c r="DG206" s="125"/>
    </row>
    <row r="207" spans="2:111" ht="17.100000000000001" customHeight="1">
      <c r="B207" s="434">
        <v>177</v>
      </c>
      <c r="C207" s="904"/>
      <c r="D207" s="905"/>
      <c r="E207" s="905"/>
      <c r="F207" s="906"/>
      <c r="G207" s="907"/>
      <c r="H207" s="908"/>
      <c r="I207" s="909"/>
      <c r="J207" s="910"/>
      <c r="K207" s="911"/>
      <c r="L207" s="912"/>
      <c r="M207" s="912"/>
      <c r="N207" s="913"/>
      <c r="O207" s="14" t="s">
        <v>3</v>
      </c>
      <c r="P207" s="144" t="s">
        <v>3</v>
      </c>
      <c r="Q207" s="144" t="s">
        <v>3</v>
      </c>
      <c r="R207" s="79" t="s">
        <v>3</v>
      </c>
      <c r="S207" s="914"/>
      <c r="T207" s="915"/>
      <c r="U207" s="916"/>
      <c r="V207" s="14" t="s">
        <v>3</v>
      </c>
      <c r="W207" s="144" t="s">
        <v>3</v>
      </c>
      <c r="X207" s="144" t="s">
        <v>3</v>
      </c>
      <c r="Y207" s="79" t="s">
        <v>3</v>
      </c>
      <c r="Z207" s="914"/>
      <c r="AA207" s="915"/>
      <c r="AB207" s="916"/>
      <c r="AC207" s="14" t="s">
        <v>3</v>
      </c>
      <c r="AD207" s="16" t="s">
        <v>3</v>
      </c>
      <c r="AE207" s="16" t="s">
        <v>3</v>
      </c>
      <c r="AF207" s="16" t="s">
        <v>3</v>
      </c>
      <c r="AG207" s="16" t="s">
        <v>3</v>
      </c>
      <c r="AH207" s="79" t="s">
        <v>3</v>
      </c>
      <c r="AI207" s="167"/>
      <c r="AJ207" s="79" t="s">
        <v>3</v>
      </c>
      <c r="AK207" s="169"/>
      <c r="AL207" s="14" t="s">
        <v>3</v>
      </c>
      <c r="AM207" s="79" t="s">
        <v>3</v>
      </c>
      <c r="AN207" s="917"/>
      <c r="AO207" s="918"/>
      <c r="AP207" s="918"/>
      <c r="AQ207" s="919"/>
      <c r="AR207" s="456" t="str">
        <f t="shared" si="174"/>
        <v/>
      </c>
      <c r="AS207" s="14" t="s">
        <v>3</v>
      </c>
      <c r="AT207" s="16" t="s">
        <v>3</v>
      </c>
      <c r="AU207" s="153" t="s">
        <v>3</v>
      </c>
      <c r="AV207" s="158" t="s">
        <v>3</v>
      </c>
      <c r="AW207" s="79" t="s">
        <v>3</v>
      </c>
      <c r="AX207" s="79" t="s">
        <v>3</v>
      </c>
      <c r="AY207" s="153" t="s">
        <v>3</v>
      </c>
      <c r="AZ207" s="231"/>
      <c r="BA207" s="437" t="str">
        <f>IF($F$12="","",IF($AZ207="","",HLOOKUP($F$12,別紙mast!$D$4:$K$7,3,FALSE)))</f>
        <v/>
      </c>
      <c r="BB207" s="232" t="str">
        <f t="shared" si="161"/>
        <v/>
      </c>
      <c r="BC207" s="232" t="str">
        <f>IF($F$12="","",IF($AZ207="","",HLOOKUP($F$12,別紙mast!$D$9:$K$11,3,FALSE)))</f>
        <v/>
      </c>
      <c r="BD207" s="171" t="str">
        <f t="shared" si="162"/>
        <v/>
      </c>
      <c r="BE207" s="239"/>
      <c r="BF207" s="902" t="str">
        <f>IF($F$12="","",IF($BE207="","",HLOOKUP($F$12,別紙mast!$D$4:$K$7,4,FALSE)))</f>
        <v/>
      </c>
      <c r="BG207" s="903"/>
      <c r="BH207" s="233" t="str">
        <f t="shared" si="163"/>
        <v/>
      </c>
      <c r="BI207" s="235"/>
      <c r="BJ207" s="236"/>
      <c r="BK207" s="236"/>
      <c r="BL207" s="237"/>
      <c r="BM207" s="238"/>
      <c r="BN207" s="453"/>
      <c r="BO207" s="442" t="str">
        <f t="shared" si="164"/>
        <v/>
      </c>
      <c r="BP207" s="433" t="str">
        <f t="shared" si="175"/>
        <v/>
      </c>
      <c r="BQ207" s="445" t="str">
        <f t="shared" si="165"/>
        <v/>
      </c>
      <c r="BR207" s="433" t="str">
        <f t="shared" si="176"/>
        <v/>
      </c>
      <c r="BS207" s="444" t="str">
        <f t="shared" si="177"/>
        <v/>
      </c>
      <c r="BT207" s="432" t="str">
        <f t="shared" si="166"/>
        <v/>
      </c>
      <c r="BU207" s="441" t="str">
        <f t="shared" si="167"/>
        <v/>
      </c>
      <c r="BV207" s="457" t="str">
        <f t="shared" si="168"/>
        <v/>
      </c>
      <c r="BW207" s="215"/>
      <c r="BX207" s="222" t="str">
        <f t="shared" si="178"/>
        <v/>
      </c>
      <c r="BY207" s="222" t="str">
        <f t="shared" si="179"/>
        <v/>
      </c>
      <c r="BZ207" s="222" t="str">
        <f t="shared" si="180"/>
        <v/>
      </c>
      <c r="CA207" s="222" t="str">
        <f t="shared" si="181"/>
        <v/>
      </c>
      <c r="CB207" s="222" t="s">
        <v>468</v>
      </c>
      <c r="CC207" s="115"/>
      <c r="CD207" s="193" t="str">
        <f t="shared" si="182"/>
        <v/>
      </c>
      <c r="CE207" s="192" t="str">
        <f t="shared" si="183"/>
        <v/>
      </c>
      <c r="CF207" s="192" t="str">
        <f t="shared" si="184"/>
        <v/>
      </c>
      <c r="CG207" s="448" t="str">
        <f t="shared" si="185"/>
        <v/>
      </c>
      <c r="CH207" s="192" t="str">
        <f t="shared" si="186"/>
        <v/>
      </c>
      <c r="CI207" s="448" t="str">
        <f t="shared" si="187"/>
        <v/>
      </c>
      <c r="CJ207" s="446" t="str">
        <f t="shared" si="188"/>
        <v/>
      </c>
      <c r="CK207" s="386" t="str">
        <f t="shared" si="189"/>
        <v/>
      </c>
      <c r="CL207" s="387" t="str">
        <f t="shared" si="190"/>
        <v/>
      </c>
      <c r="CM207" s="387" t="str">
        <f t="shared" si="191"/>
        <v/>
      </c>
      <c r="CN207" s="430" t="str">
        <f t="shared" si="169"/>
        <v/>
      </c>
      <c r="CO207" s="229" t="str">
        <f t="shared" si="192"/>
        <v/>
      </c>
      <c r="CP207" s="229" t="str">
        <f t="shared" si="170"/>
        <v/>
      </c>
      <c r="CQ207" s="230" t="str">
        <f t="shared" si="193"/>
        <v/>
      </c>
      <c r="CR207" s="229" t="str">
        <f t="shared" si="171"/>
        <v/>
      </c>
      <c r="CS207" s="230" t="str">
        <f t="shared" si="172"/>
        <v/>
      </c>
      <c r="CT207" s="428" t="str">
        <f t="shared" si="173"/>
        <v/>
      </c>
      <c r="CU207" s="115"/>
      <c r="CV207" s="115"/>
      <c r="CW207" s="115"/>
      <c r="CX207" s="115"/>
      <c r="CY207" s="115"/>
      <c r="CZ207" s="115"/>
      <c r="DA207" s="115"/>
      <c r="DB207" s="115"/>
      <c r="DC207" s="115"/>
      <c r="DD207" s="115"/>
      <c r="DE207" s="115"/>
      <c r="DF207" s="115"/>
      <c r="DG207" s="125"/>
    </row>
    <row r="208" spans="2:111" ht="17.100000000000001" customHeight="1">
      <c r="B208" s="434">
        <v>178</v>
      </c>
      <c r="C208" s="904"/>
      <c r="D208" s="905"/>
      <c r="E208" s="905"/>
      <c r="F208" s="906"/>
      <c r="G208" s="907"/>
      <c r="H208" s="908"/>
      <c r="I208" s="909"/>
      <c r="J208" s="910"/>
      <c r="K208" s="911"/>
      <c r="L208" s="912"/>
      <c r="M208" s="912"/>
      <c r="N208" s="913"/>
      <c r="O208" s="14" t="s">
        <v>3</v>
      </c>
      <c r="P208" s="144" t="s">
        <v>3</v>
      </c>
      <c r="Q208" s="144" t="s">
        <v>3</v>
      </c>
      <c r="R208" s="79" t="s">
        <v>3</v>
      </c>
      <c r="S208" s="914"/>
      <c r="T208" s="915"/>
      <c r="U208" s="916"/>
      <c r="V208" s="14" t="s">
        <v>3</v>
      </c>
      <c r="W208" s="144" t="s">
        <v>3</v>
      </c>
      <c r="X208" s="144" t="s">
        <v>3</v>
      </c>
      <c r="Y208" s="79" t="s">
        <v>3</v>
      </c>
      <c r="Z208" s="914"/>
      <c r="AA208" s="915"/>
      <c r="AB208" s="916"/>
      <c r="AC208" s="14" t="s">
        <v>3</v>
      </c>
      <c r="AD208" s="16" t="s">
        <v>3</v>
      </c>
      <c r="AE208" s="16" t="s">
        <v>3</v>
      </c>
      <c r="AF208" s="16" t="s">
        <v>3</v>
      </c>
      <c r="AG208" s="16" t="s">
        <v>3</v>
      </c>
      <c r="AH208" s="79" t="s">
        <v>3</v>
      </c>
      <c r="AI208" s="167"/>
      <c r="AJ208" s="79" t="s">
        <v>3</v>
      </c>
      <c r="AK208" s="169"/>
      <c r="AL208" s="14" t="s">
        <v>3</v>
      </c>
      <c r="AM208" s="79" t="s">
        <v>3</v>
      </c>
      <c r="AN208" s="917"/>
      <c r="AO208" s="918"/>
      <c r="AP208" s="918"/>
      <c r="AQ208" s="919"/>
      <c r="AR208" s="456" t="str">
        <f t="shared" si="174"/>
        <v/>
      </c>
      <c r="AS208" s="14" t="s">
        <v>3</v>
      </c>
      <c r="AT208" s="16" t="s">
        <v>3</v>
      </c>
      <c r="AU208" s="153" t="s">
        <v>3</v>
      </c>
      <c r="AV208" s="158" t="s">
        <v>3</v>
      </c>
      <c r="AW208" s="79" t="s">
        <v>3</v>
      </c>
      <c r="AX208" s="79" t="s">
        <v>3</v>
      </c>
      <c r="AY208" s="153" t="s">
        <v>3</v>
      </c>
      <c r="AZ208" s="231"/>
      <c r="BA208" s="437" t="str">
        <f>IF($F$12="","",IF($AZ208="","",HLOOKUP($F$12,別紙mast!$D$4:$K$7,3,FALSE)))</f>
        <v/>
      </c>
      <c r="BB208" s="232" t="str">
        <f t="shared" si="161"/>
        <v/>
      </c>
      <c r="BC208" s="232" t="str">
        <f>IF($F$12="","",IF($AZ208="","",HLOOKUP($F$12,別紙mast!$D$9:$K$11,3,FALSE)))</f>
        <v/>
      </c>
      <c r="BD208" s="171" t="str">
        <f t="shared" si="162"/>
        <v/>
      </c>
      <c r="BE208" s="239"/>
      <c r="BF208" s="902" t="str">
        <f>IF($F$12="","",IF($BE208="","",HLOOKUP($F$12,別紙mast!$D$4:$K$7,4,FALSE)))</f>
        <v/>
      </c>
      <c r="BG208" s="903"/>
      <c r="BH208" s="233" t="str">
        <f t="shared" si="163"/>
        <v/>
      </c>
      <c r="BI208" s="235"/>
      <c r="BJ208" s="236"/>
      <c r="BK208" s="236"/>
      <c r="BL208" s="237"/>
      <c r="BM208" s="238"/>
      <c r="BN208" s="453"/>
      <c r="BO208" s="442" t="str">
        <f t="shared" si="164"/>
        <v/>
      </c>
      <c r="BP208" s="433" t="str">
        <f t="shared" si="175"/>
        <v/>
      </c>
      <c r="BQ208" s="445" t="str">
        <f t="shared" si="165"/>
        <v/>
      </c>
      <c r="BR208" s="433" t="str">
        <f t="shared" si="176"/>
        <v/>
      </c>
      <c r="BS208" s="444" t="str">
        <f t="shared" si="177"/>
        <v/>
      </c>
      <c r="BT208" s="432" t="str">
        <f t="shared" si="166"/>
        <v/>
      </c>
      <c r="BU208" s="441" t="str">
        <f t="shared" si="167"/>
        <v/>
      </c>
      <c r="BV208" s="457" t="str">
        <f t="shared" si="168"/>
        <v/>
      </c>
      <c r="BW208" s="215"/>
      <c r="BX208" s="222" t="str">
        <f t="shared" si="178"/>
        <v/>
      </c>
      <c r="BY208" s="222" t="str">
        <f t="shared" si="179"/>
        <v/>
      </c>
      <c r="BZ208" s="222" t="str">
        <f t="shared" si="180"/>
        <v/>
      </c>
      <c r="CA208" s="222" t="str">
        <f t="shared" si="181"/>
        <v/>
      </c>
      <c r="CB208" s="222" t="s">
        <v>468</v>
      </c>
      <c r="CC208" s="115"/>
      <c r="CD208" s="193" t="str">
        <f t="shared" si="182"/>
        <v/>
      </c>
      <c r="CE208" s="192" t="str">
        <f t="shared" si="183"/>
        <v/>
      </c>
      <c r="CF208" s="192" t="str">
        <f t="shared" si="184"/>
        <v/>
      </c>
      <c r="CG208" s="448" t="str">
        <f t="shared" si="185"/>
        <v/>
      </c>
      <c r="CH208" s="192" t="str">
        <f t="shared" si="186"/>
        <v/>
      </c>
      <c r="CI208" s="448" t="str">
        <f t="shared" si="187"/>
        <v/>
      </c>
      <c r="CJ208" s="446" t="str">
        <f t="shared" si="188"/>
        <v/>
      </c>
      <c r="CK208" s="386" t="str">
        <f t="shared" si="189"/>
        <v/>
      </c>
      <c r="CL208" s="387" t="str">
        <f t="shared" si="190"/>
        <v/>
      </c>
      <c r="CM208" s="387" t="str">
        <f t="shared" si="191"/>
        <v/>
      </c>
      <c r="CN208" s="430" t="str">
        <f t="shared" si="169"/>
        <v/>
      </c>
      <c r="CO208" s="229" t="str">
        <f t="shared" si="192"/>
        <v/>
      </c>
      <c r="CP208" s="229" t="str">
        <f t="shared" si="170"/>
        <v/>
      </c>
      <c r="CQ208" s="230" t="str">
        <f t="shared" si="193"/>
        <v/>
      </c>
      <c r="CR208" s="229" t="str">
        <f t="shared" si="171"/>
        <v/>
      </c>
      <c r="CS208" s="230" t="str">
        <f t="shared" si="172"/>
        <v/>
      </c>
      <c r="CT208" s="428" t="str">
        <f t="shared" si="173"/>
        <v/>
      </c>
      <c r="CU208" s="115"/>
      <c r="CV208" s="115"/>
      <c r="CW208" s="115"/>
      <c r="CX208" s="115"/>
      <c r="CY208" s="115"/>
      <c r="CZ208" s="115"/>
      <c r="DA208" s="115"/>
      <c r="DB208" s="115"/>
      <c r="DC208" s="115"/>
      <c r="DD208" s="115"/>
      <c r="DE208" s="115"/>
      <c r="DF208" s="115"/>
      <c r="DG208" s="125"/>
    </row>
    <row r="209" spans="2:111" ht="17.100000000000001" customHeight="1">
      <c r="B209" s="434">
        <v>179</v>
      </c>
      <c r="C209" s="904"/>
      <c r="D209" s="905"/>
      <c r="E209" s="905"/>
      <c r="F209" s="906"/>
      <c r="G209" s="907"/>
      <c r="H209" s="908"/>
      <c r="I209" s="909"/>
      <c r="J209" s="910"/>
      <c r="K209" s="911"/>
      <c r="L209" s="912"/>
      <c r="M209" s="912"/>
      <c r="N209" s="913"/>
      <c r="O209" s="14" t="s">
        <v>3</v>
      </c>
      <c r="P209" s="144" t="s">
        <v>3</v>
      </c>
      <c r="Q209" s="144" t="s">
        <v>3</v>
      </c>
      <c r="R209" s="79" t="s">
        <v>3</v>
      </c>
      <c r="S209" s="914"/>
      <c r="T209" s="915"/>
      <c r="U209" s="916"/>
      <c r="V209" s="14" t="s">
        <v>3</v>
      </c>
      <c r="W209" s="144" t="s">
        <v>3</v>
      </c>
      <c r="X209" s="144" t="s">
        <v>3</v>
      </c>
      <c r="Y209" s="79" t="s">
        <v>3</v>
      </c>
      <c r="Z209" s="914"/>
      <c r="AA209" s="915"/>
      <c r="AB209" s="916"/>
      <c r="AC209" s="14" t="s">
        <v>3</v>
      </c>
      <c r="AD209" s="16" t="s">
        <v>3</v>
      </c>
      <c r="AE209" s="16" t="s">
        <v>3</v>
      </c>
      <c r="AF209" s="16" t="s">
        <v>3</v>
      </c>
      <c r="AG209" s="16" t="s">
        <v>3</v>
      </c>
      <c r="AH209" s="79" t="s">
        <v>3</v>
      </c>
      <c r="AI209" s="167"/>
      <c r="AJ209" s="79" t="s">
        <v>3</v>
      </c>
      <c r="AK209" s="169"/>
      <c r="AL209" s="14" t="s">
        <v>3</v>
      </c>
      <c r="AM209" s="79" t="s">
        <v>3</v>
      </c>
      <c r="AN209" s="917"/>
      <c r="AO209" s="918"/>
      <c r="AP209" s="918"/>
      <c r="AQ209" s="919"/>
      <c r="AR209" s="456" t="str">
        <f t="shared" si="174"/>
        <v/>
      </c>
      <c r="AS209" s="14" t="s">
        <v>3</v>
      </c>
      <c r="AT209" s="16" t="s">
        <v>3</v>
      </c>
      <c r="AU209" s="153" t="s">
        <v>3</v>
      </c>
      <c r="AV209" s="158" t="s">
        <v>3</v>
      </c>
      <c r="AW209" s="79" t="s">
        <v>3</v>
      </c>
      <c r="AX209" s="79" t="s">
        <v>3</v>
      </c>
      <c r="AY209" s="153" t="s">
        <v>3</v>
      </c>
      <c r="AZ209" s="231"/>
      <c r="BA209" s="437" t="str">
        <f>IF($F$12="","",IF($AZ209="","",HLOOKUP($F$12,別紙mast!$D$4:$K$7,3,FALSE)))</f>
        <v/>
      </c>
      <c r="BB209" s="232" t="str">
        <f t="shared" si="161"/>
        <v/>
      </c>
      <c r="BC209" s="232" t="str">
        <f>IF($F$12="","",IF($AZ209="","",HLOOKUP($F$12,別紙mast!$D$9:$K$11,3,FALSE)))</f>
        <v/>
      </c>
      <c r="BD209" s="171" t="str">
        <f t="shared" si="162"/>
        <v/>
      </c>
      <c r="BE209" s="239"/>
      <c r="BF209" s="902" t="str">
        <f>IF($F$12="","",IF($BE209="","",HLOOKUP($F$12,別紙mast!$D$4:$K$7,4,FALSE)))</f>
        <v/>
      </c>
      <c r="BG209" s="903"/>
      <c r="BH209" s="233" t="str">
        <f t="shared" si="163"/>
        <v/>
      </c>
      <c r="BI209" s="235"/>
      <c r="BJ209" s="236"/>
      <c r="BK209" s="236"/>
      <c r="BL209" s="237"/>
      <c r="BM209" s="238"/>
      <c r="BN209" s="453"/>
      <c r="BO209" s="442" t="str">
        <f t="shared" si="164"/>
        <v/>
      </c>
      <c r="BP209" s="433" t="str">
        <f t="shared" si="175"/>
        <v/>
      </c>
      <c r="BQ209" s="445" t="str">
        <f t="shared" si="165"/>
        <v/>
      </c>
      <c r="BR209" s="433" t="str">
        <f t="shared" si="176"/>
        <v/>
      </c>
      <c r="BS209" s="444" t="str">
        <f t="shared" si="177"/>
        <v/>
      </c>
      <c r="BT209" s="432" t="str">
        <f t="shared" si="166"/>
        <v/>
      </c>
      <c r="BU209" s="441" t="str">
        <f t="shared" si="167"/>
        <v/>
      </c>
      <c r="BV209" s="457" t="str">
        <f t="shared" si="168"/>
        <v/>
      </c>
      <c r="BW209" s="215"/>
      <c r="BX209" s="222" t="str">
        <f t="shared" si="178"/>
        <v/>
      </c>
      <c r="BY209" s="222" t="str">
        <f t="shared" si="179"/>
        <v/>
      </c>
      <c r="BZ209" s="222" t="str">
        <f t="shared" si="180"/>
        <v/>
      </c>
      <c r="CA209" s="222" t="str">
        <f t="shared" si="181"/>
        <v/>
      </c>
      <c r="CB209" s="222" t="s">
        <v>468</v>
      </c>
      <c r="CC209" s="115"/>
      <c r="CD209" s="193" t="str">
        <f t="shared" si="182"/>
        <v/>
      </c>
      <c r="CE209" s="192" t="str">
        <f t="shared" si="183"/>
        <v/>
      </c>
      <c r="CF209" s="192" t="str">
        <f t="shared" si="184"/>
        <v/>
      </c>
      <c r="CG209" s="448" t="str">
        <f t="shared" si="185"/>
        <v/>
      </c>
      <c r="CH209" s="192" t="str">
        <f t="shared" si="186"/>
        <v/>
      </c>
      <c r="CI209" s="448" t="str">
        <f t="shared" si="187"/>
        <v/>
      </c>
      <c r="CJ209" s="446" t="str">
        <f t="shared" si="188"/>
        <v/>
      </c>
      <c r="CK209" s="386" t="str">
        <f t="shared" si="189"/>
        <v/>
      </c>
      <c r="CL209" s="387" t="str">
        <f t="shared" si="190"/>
        <v/>
      </c>
      <c r="CM209" s="387" t="str">
        <f t="shared" si="191"/>
        <v/>
      </c>
      <c r="CN209" s="430" t="str">
        <f t="shared" si="169"/>
        <v/>
      </c>
      <c r="CO209" s="229" t="str">
        <f t="shared" si="192"/>
        <v/>
      </c>
      <c r="CP209" s="229" t="str">
        <f t="shared" si="170"/>
        <v/>
      </c>
      <c r="CQ209" s="230" t="str">
        <f t="shared" si="193"/>
        <v/>
      </c>
      <c r="CR209" s="229" t="str">
        <f t="shared" si="171"/>
        <v/>
      </c>
      <c r="CS209" s="230" t="str">
        <f t="shared" si="172"/>
        <v/>
      </c>
      <c r="CT209" s="428" t="str">
        <f t="shared" si="173"/>
        <v/>
      </c>
      <c r="CU209" s="115"/>
      <c r="CV209" s="115"/>
      <c r="CW209" s="115"/>
      <c r="CX209" s="115"/>
      <c r="CY209" s="115"/>
      <c r="CZ209" s="115"/>
      <c r="DA209" s="115"/>
      <c r="DB209" s="115"/>
      <c r="DC209" s="115"/>
      <c r="DD209" s="115"/>
      <c r="DE209" s="115"/>
      <c r="DF209" s="115"/>
      <c r="DG209" s="125"/>
    </row>
    <row r="210" spans="2:111" ht="17.100000000000001" customHeight="1">
      <c r="B210" s="434">
        <v>180</v>
      </c>
      <c r="C210" s="904"/>
      <c r="D210" s="905"/>
      <c r="E210" s="905"/>
      <c r="F210" s="906"/>
      <c r="G210" s="907"/>
      <c r="H210" s="908"/>
      <c r="I210" s="909"/>
      <c r="J210" s="910"/>
      <c r="K210" s="911"/>
      <c r="L210" s="912"/>
      <c r="M210" s="912"/>
      <c r="N210" s="913"/>
      <c r="O210" s="14" t="s">
        <v>3</v>
      </c>
      <c r="P210" s="144" t="s">
        <v>3</v>
      </c>
      <c r="Q210" s="144" t="s">
        <v>3</v>
      </c>
      <c r="R210" s="79" t="s">
        <v>3</v>
      </c>
      <c r="S210" s="914"/>
      <c r="T210" s="915"/>
      <c r="U210" s="916"/>
      <c r="V210" s="14" t="s">
        <v>3</v>
      </c>
      <c r="W210" s="144" t="s">
        <v>3</v>
      </c>
      <c r="X210" s="144" t="s">
        <v>3</v>
      </c>
      <c r="Y210" s="79" t="s">
        <v>3</v>
      </c>
      <c r="Z210" s="914"/>
      <c r="AA210" s="915"/>
      <c r="AB210" s="916"/>
      <c r="AC210" s="14" t="s">
        <v>3</v>
      </c>
      <c r="AD210" s="16" t="s">
        <v>3</v>
      </c>
      <c r="AE210" s="16" t="s">
        <v>3</v>
      </c>
      <c r="AF210" s="16" t="s">
        <v>3</v>
      </c>
      <c r="AG210" s="16" t="s">
        <v>3</v>
      </c>
      <c r="AH210" s="79" t="s">
        <v>3</v>
      </c>
      <c r="AI210" s="167"/>
      <c r="AJ210" s="79" t="s">
        <v>3</v>
      </c>
      <c r="AK210" s="169"/>
      <c r="AL210" s="14" t="s">
        <v>3</v>
      </c>
      <c r="AM210" s="79" t="s">
        <v>3</v>
      </c>
      <c r="AN210" s="917"/>
      <c r="AO210" s="918"/>
      <c r="AP210" s="918"/>
      <c r="AQ210" s="919"/>
      <c r="AR210" s="456" t="str">
        <f t="shared" si="174"/>
        <v/>
      </c>
      <c r="AS210" s="14" t="s">
        <v>3</v>
      </c>
      <c r="AT210" s="16" t="s">
        <v>3</v>
      </c>
      <c r="AU210" s="153" t="s">
        <v>3</v>
      </c>
      <c r="AV210" s="158" t="s">
        <v>3</v>
      </c>
      <c r="AW210" s="79" t="s">
        <v>3</v>
      </c>
      <c r="AX210" s="79" t="s">
        <v>3</v>
      </c>
      <c r="AY210" s="153" t="s">
        <v>3</v>
      </c>
      <c r="AZ210" s="231"/>
      <c r="BA210" s="437" t="str">
        <f>IF($F$12="","",IF($AZ210="","",HLOOKUP($F$12,別紙mast!$D$4:$K$7,3,FALSE)))</f>
        <v/>
      </c>
      <c r="BB210" s="232" t="str">
        <f t="shared" si="161"/>
        <v/>
      </c>
      <c r="BC210" s="232" t="str">
        <f>IF($F$12="","",IF($AZ210="","",HLOOKUP($F$12,別紙mast!$D$9:$K$11,3,FALSE)))</f>
        <v/>
      </c>
      <c r="BD210" s="171" t="str">
        <f t="shared" si="162"/>
        <v/>
      </c>
      <c r="BE210" s="239"/>
      <c r="BF210" s="902" t="str">
        <f>IF($F$12="","",IF($BE210="","",HLOOKUP($F$12,別紙mast!$D$4:$K$7,4,FALSE)))</f>
        <v/>
      </c>
      <c r="BG210" s="903"/>
      <c r="BH210" s="233" t="str">
        <f t="shared" si="163"/>
        <v/>
      </c>
      <c r="BI210" s="235"/>
      <c r="BJ210" s="236"/>
      <c r="BK210" s="236"/>
      <c r="BL210" s="237"/>
      <c r="BM210" s="238"/>
      <c r="BN210" s="453"/>
      <c r="BO210" s="442" t="str">
        <f t="shared" si="164"/>
        <v/>
      </c>
      <c r="BP210" s="433" t="str">
        <f t="shared" si="175"/>
        <v/>
      </c>
      <c r="BQ210" s="445" t="str">
        <f t="shared" si="165"/>
        <v/>
      </c>
      <c r="BR210" s="433" t="str">
        <f t="shared" si="176"/>
        <v/>
      </c>
      <c r="BS210" s="444" t="str">
        <f t="shared" si="177"/>
        <v/>
      </c>
      <c r="BT210" s="432" t="str">
        <f t="shared" si="166"/>
        <v/>
      </c>
      <c r="BU210" s="441" t="str">
        <f t="shared" si="167"/>
        <v/>
      </c>
      <c r="BV210" s="457" t="str">
        <f t="shared" si="168"/>
        <v/>
      </c>
      <c r="BW210" s="215"/>
      <c r="BX210" s="222" t="str">
        <f t="shared" si="178"/>
        <v/>
      </c>
      <c r="BY210" s="222" t="str">
        <f t="shared" si="179"/>
        <v/>
      </c>
      <c r="BZ210" s="222" t="str">
        <f t="shared" si="180"/>
        <v/>
      </c>
      <c r="CA210" s="222" t="str">
        <f t="shared" si="181"/>
        <v/>
      </c>
      <c r="CB210" s="222" t="s">
        <v>468</v>
      </c>
      <c r="CC210" s="115"/>
      <c r="CD210" s="193" t="str">
        <f t="shared" si="182"/>
        <v/>
      </c>
      <c r="CE210" s="192" t="str">
        <f t="shared" si="183"/>
        <v/>
      </c>
      <c r="CF210" s="192" t="str">
        <f t="shared" si="184"/>
        <v/>
      </c>
      <c r="CG210" s="448" t="str">
        <f t="shared" si="185"/>
        <v/>
      </c>
      <c r="CH210" s="192" t="str">
        <f t="shared" si="186"/>
        <v/>
      </c>
      <c r="CI210" s="448" t="str">
        <f t="shared" si="187"/>
        <v/>
      </c>
      <c r="CJ210" s="446" t="str">
        <f t="shared" si="188"/>
        <v/>
      </c>
      <c r="CK210" s="386" t="str">
        <f t="shared" si="189"/>
        <v/>
      </c>
      <c r="CL210" s="387" t="str">
        <f t="shared" si="190"/>
        <v/>
      </c>
      <c r="CM210" s="387" t="str">
        <f t="shared" si="191"/>
        <v/>
      </c>
      <c r="CN210" s="430" t="str">
        <f t="shared" si="169"/>
        <v/>
      </c>
      <c r="CO210" s="229" t="str">
        <f t="shared" si="192"/>
        <v/>
      </c>
      <c r="CP210" s="229" t="str">
        <f t="shared" si="170"/>
        <v/>
      </c>
      <c r="CQ210" s="230" t="str">
        <f t="shared" si="193"/>
        <v/>
      </c>
      <c r="CR210" s="229" t="str">
        <f t="shared" si="171"/>
        <v/>
      </c>
      <c r="CS210" s="230" t="str">
        <f t="shared" si="172"/>
        <v/>
      </c>
      <c r="CT210" s="428" t="str">
        <f t="shared" si="173"/>
        <v/>
      </c>
      <c r="CU210" s="115"/>
      <c r="CV210" s="115"/>
      <c r="CW210" s="115"/>
      <c r="CX210" s="115"/>
      <c r="CY210" s="115"/>
      <c r="CZ210" s="115"/>
      <c r="DA210" s="115"/>
      <c r="DB210" s="115"/>
      <c r="DC210" s="115"/>
      <c r="DD210" s="115"/>
      <c r="DE210" s="115"/>
      <c r="DF210" s="115"/>
      <c r="DG210" s="125"/>
    </row>
    <row r="211" spans="2:111" ht="17.100000000000001" customHeight="1">
      <c r="B211" s="434">
        <v>181</v>
      </c>
      <c r="C211" s="904"/>
      <c r="D211" s="905"/>
      <c r="E211" s="905"/>
      <c r="F211" s="906"/>
      <c r="G211" s="907"/>
      <c r="H211" s="908"/>
      <c r="I211" s="909"/>
      <c r="J211" s="910"/>
      <c r="K211" s="911"/>
      <c r="L211" s="912"/>
      <c r="M211" s="912"/>
      <c r="N211" s="913"/>
      <c r="O211" s="14" t="s">
        <v>3</v>
      </c>
      <c r="P211" s="144" t="s">
        <v>3</v>
      </c>
      <c r="Q211" s="144" t="s">
        <v>3</v>
      </c>
      <c r="R211" s="79" t="s">
        <v>3</v>
      </c>
      <c r="S211" s="914"/>
      <c r="T211" s="915"/>
      <c r="U211" s="916"/>
      <c r="V211" s="14" t="s">
        <v>3</v>
      </c>
      <c r="W211" s="144" t="s">
        <v>3</v>
      </c>
      <c r="X211" s="144" t="s">
        <v>3</v>
      </c>
      <c r="Y211" s="79" t="s">
        <v>3</v>
      </c>
      <c r="Z211" s="914"/>
      <c r="AA211" s="915"/>
      <c r="AB211" s="916"/>
      <c r="AC211" s="14" t="s">
        <v>3</v>
      </c>
      <c r="AD211" s="16" t="s">
        <v>3</v>
      </c>
      <c r="AE211" s="16" t="s">
        <v>3</v>
      </c>
      <c r="AF211" s="16" t="s">
        <v>3</v>
      </c>
      <c r="AG211" s="16" t="s">
        <v>3</v>
      </c>
      <c r="AH211" s="79" t="s">
        <v>3</v>
      </c>
      <c r="AI211" s="167"/>
      <c r="AJ211" s="79" t="s">
        <v>3</v>
      </c>
      <c r="AK211" s="169"/>
      <c r="AL211" s="14" t="s">
        <v>3</v>
      </c>
      <c r="AM211" s="79" t="s">
        <v>3</v>
      </c>
      <c r="AN211" s="917"/>
      <c r="AO211" s="918"/>
      <c r="AP211" s="918"/>
      <c r="AQ211" s="919"/>
      <c r="AR211" s="456" t="str">
        <f t="shared" si="174"/>
        <v/>
      </c>
      <c r="AS211" s="15" t="s">
        <v>3</v>
      </c>
      <c r="AT211" s="16" t="s">
        <v>3</v>
      </c>
      <c r="AU211" s="153" t="s">
        <v>3</v>
      </c>
      <c r="AV211" s="158" t="s">
        <v>3</v>
      </c>
      <c r="AW211" s="79" t="s">
        <v>3</v>
      </c>
      <c r="AX211" s="79" t="s">
        <v>3</v>
      </c>
      <c r="AY211" s="153" t="s">
        <v>3</v>
      </c>
      <c r="AZ211" s="231"/>
      <c r="BA211" s="437" t="str">
        <f>IF($F$12="","",IF($AZ211="","",HLOOKUP($F$12,別紙mast!$D$4:$K$7,3,FALSE)))</f>
        <v/>
      </c>
      <c r="BB211" s="232" t="str">
        <f t="shared" si="161"/>
        <v/>
      </c>
      <c r="BC211" s="232" t="str">
        <f>IF($F$12="","",IF($AZ211="","",HLOOKUP($F$12,別紙mast!$D$9:$K$11,3,FALSE)))</f>
        <v/>
      </c>
      <c r="BD211" s="171" t="str">
        <f t="shared" si="162"/>
        <v/>
      </c>
      <c r="BE211" s="239"/>
      <c r="BF211" s="902" t="str">
        <f>IF($F$12="","",IF($BE211="","",HLOOKUP($F$12,別紙mast!$D$4:$K$7,4,FALSE)))</f>
        <v/>
      </c>
      <c r="BG211" s="903"/>
      <c r="BH211" s="233" t="str">
        <f t="shared" si="163"/>
        <v/>
      </c>
      <c r="BI211" s="235"/>
      <c r="BJ211" s="236"/>
      <c r="BK211" s="236"/>
      <c r="BL211" s="237"/>
      <c r="BM211" s="238"/>
      <c r="BN211" s="453"/>
      <c r="BO211" s="442" t="str">
        <f t="shared" si="164"/>
        <v/>
      </c>
      <c r="BP211" s="433" t="str">
        <f t="shared" si="175"/>
        <v/>
      </c>
      <c r="BQ211" s="445" t="str">
        <f t="shared" si="165"/>
        <v/>
      </c>
      <c r="BR211" s="433" t="str">
        <f t="shared" si="176"/>
        <v/>
      </c>
      <c r="BS211" s="444" t="str">
        <f t="shared" si="177"/>
        <v/>
      </c>
      <c r="BT211" s="432" t="str">
        <f t="shared" si="166"/>
        <v/>
      </c>
      <c r="BU211" s="441" t="str">
        <f t="shared" si="167"/>
        <v/>
      </c>
      <c r="BV211" s="457" t="str">
        <f t="shared" si="168"/>
        <v/>
      </c>
      <c r="BW211" s="215"/>
      <c r="BX211" s="222" t="str">
        <f t="shared" si="178"/>
        <v/>
      </c>
      <c r="BY211" s="222" t="str">
        <f t="shared" si="179"/>
        <v/>
      </c>
      <c r="BZ211" s="222" t="str">
        <f t="shared" si="180"/>
        <v/>
      </c>
      <c r="CA211" s="222" t="str">
        <f t="shared" si="181"/>
        <v/>
      </c>
      <c r="CB211" s="222" t="s">
        <v>468</v>
      </c>
      <c r="CC211" s="115"/>
      <c r="CD211" s="193" t="str">
        <f t="shared" si="182"/>
        <v/>
      </c>
      <c r="CE211" s="192" t="str">
        <f t="shared" si="183"/>
        <v/>
      </c>
      <c r="CF211" s="192" t="str">
        <f t="shared" si="184"/>
        <v/>
      </c>
      <c r="CG211" s="448" t="str">
        <f t="shared" si="185"/>
        <v/>
      </c>
      <c r="CH211" s="192" t="str">
        <f t="shared" si="186"/>
        <v/>
      </c>
      <c r="CI211" s="448" t="str">
        <f t="shared" si="187"/>
        <v/>
      </c>
      <c r="CJ211" s="446" t="str">
        <f t="shared" si="188"/>
        <v/>
      </c>
      <c r="CK211" s="386" t="str">
        <f t="shared" si="189"/>
        <v/>
      </c>
      <c r="CL211" s="387" t="str">
        <f t="shared" si="190"/>
        <v/>
      </c>
      <c r="CM211" s="387" t="str">
        <f t="shared" si="191"/>
        <v/>
      </c>
      <c r="CN211" s="430" t="str">
        <f t="shared" si="169"/>
        <v/>
      </c>
      <c r="CO211" s="229" t="str">
        <f t="shared" si="192"/>
        <v/>
      </c>
      <c r="CP211" s="229" t="str">
        <f t="shared" si="170"/>
        <v/>
      </c>
      <c r="CQ211" s="230" t="str">
        <f t="shared" si="193"/>
        <v/>
      </c>
      <c r="CR211" s="229" t="str">
        <f t="shared" si="171"/>
        <v/>
      </c>
      <c r="CS211" s="230" t="str">
        <f t="shared" si="172"/>
        <v/>
      </c>
      <c r="CT211" s="428" t="str">
        <f t="shared" si="173"/>
        <v/>
      </c>
      <c r="CU211" s="115"/>
      <c r="CV211" s="115"/>
      <c r="CW211" s="115"/>
      <c r="CX211" s="115"/>
      <c r="CY211" s="115"/>
      <c r="CZ211" s="115"/>
      <c r="DA211" s="115"/>
      <c r="DB211" s="115"/>
      <c r="DC211" s="115"/>
      <c r="DD211" s="115"/>
      <c r="DE211" s="115"/>
      <c r="DF211" s="115"/>
      <c r="DG211" s="125"/>
    </row>
    <row r="212" spans="2:111" ht="17.100000000000001" customHeight="1">
      <c r="B212" s="434">
        <v>182</v>
      </c>
      <c r="C212" s="904"/>
      <c r="D212" s="905"/>
      <c r="E212" s="905"/>
      <c r="F212" s="906"/>
      <c r="G212" s="907"/>
      <c r="H212" s="908"/>
      <c r="I212" s="909"/>
      <c r="J212" s="910"/>
      <c r="K212" s="911"/>
      <c r="L212" s="912"/>
      <c r="M212" s="912"/>
      <c r="N212" s="913"/>
      <c r="O212" s="14" t="s">
        <v>3</v>
      </c>
      <c r="P212" s="144" t="s">
        <v>3</v>
      </c>
      <c r="Q212" s="144" t="s">
        <v>3</v>
      </c>
      <c r="R212" s="79" t="s">
        <v>3</v>
      </c>
      <c r="S212" s="914"/>
      <c r="T212" s="915"/>
      <c r="U212" s="916"/>
      <c r="V212" s="14" t="s">
        <v>3</v>
      </c>
      <c r="W212" s="144" t="s">
        <v>3</v>
      </c>
      <c r="X212" s="144" t="s">
        <v>3</v>
      </c>
      <c r="Y212" s="79" t="s">
        <v>3</v>
      </c>
      <c r="Z212" s="914"/>
      <c r="AA212" s="915"/>
      <c r="AB212" s="916"/>
      <c r="AC212" s="14" t="s">
        <v>3</v>
      </c>
      <c r="AD212" s="16" t="s">
        <v>3</v>
      </c>
      <c r="AE212" s="16" t="s">
        <v>3</v>
      </c>
      <c r="AF212" s="16" t="s">
        <v>3</v>
      </c>
      <c r="AG212" s="16" t="s">
        <v>3</v>
      </c>
      <c r="AH212" s="79" t="s">
        <v>3</v>
      </c>
      <c r="AI212" s="167"/>
      <c r="AJ212" s="79" t="s">
        <v>3</v>
      </c>
      <c r="AK212" s="169"/>
      <c r="AL212" s="14" t="s">
        <v>3</v>
      </c>
      <c r="AM212" s="79" t="s">
        <v>3</v>
      </c>
      <c r="AN212" s="917"/>
      <c r="AO212" s="918"/>
      <c r="AP212" s="918"/>
      <c r="AQ212" s="919"/>
      <c r="AR212" s="456" t="str">
        <f t="shared" si="174"/>
        <v/>
      </c>
      <c r="AS212" s="14" t="s">
        <v>3</v>
      </c>
      <c r="AT212" s="16" t="s">
        <v>3</v>
      </c>
      <c r="AU212" s="153" t="s">
        <v>3</v>
      </c>
      <c r="AV212" s="158" t="s">
        <v>3</v>
      </c>
      <c r="AW212" s="79" t="s">
        <v>3</v>
      </c>
      <c r="AX212" s="79" t="s">
        <v>3</v>
      </c>
      <c r="AY212" s="153" t="s">
        <v>3</v>
      </c>
      <c r="AZ212" s="231"/>
      <c r="BA212" s="437" t="str">
        <f>IF($F$12="","",IF($AZ212="","",HLOOKUP($F$12,別紙mast!$D$4:$K$7,3,FALSE)))</f>
        <v/>
      </c>
      <c r="BB212" s="232" t="str">
        <f t="shared" si="161"/>
        <v/>
      </c>
      <c r="BC212" s="232" t="str">
        <f>IF($F$12="","",IF($AZ212="","",HLOOKUP($F$12,別紙mast!$D$9:$K$11,3,FALSE)))</f>
        <v/>
      </c>
      <c r="BD212" s="171" t="str">
        <f t="shared" si="162"/>
        <v/>
      </c>
      <c r="BE212" s="239"/>
      <c r="BF212" s="902" t="str">
        <f>IF($F$12="","",IF($BE212="","",HLOOKUP($F$12,別紙mast!$D$4:$K$7,4,FALSE)))</f>
        <v/>
      </c>
      <c r="BG212" s="903"/>
      <c r="BH212" s="233" t="str">
        <f t="shared" si="163"/>
        <v/>
      </c>
      <c r="BI212" s="235"/>
      <c r="BJ212" s="236"/>
      <c r="BK212" s="236"/>
      <c r="BL212" s="237"/>
      <c r="BM212" s="238"/>
      <c r="BN212" s="453"/>
      <c r="BO212" s="442" t="str">
        <f t="shared" si="164"/>
        <v/>
      </c>
      <c r="BP212" s="433" t="str">
        <f t="shared" si="175"/>
        <v/>
      </c>
      <c r="BQ212" s="445" t="str">
        <f t="shared" si="165"/>
        <v/>
      </c>
      <c r="BR212" s="433" t="str">
        <f t="shared" si="176"/>
        <v/>
      </c>
      <c r="BS212" s="444" t="str">
        <f t="shared" si="177"/>
        <v/>
      </c>
      <c r="BT212" s="432" t="str">
        <f t="shared" si="166"/>
        <v/>
      </c>
      <c r="BU212" s="441" t="str">
        <f t="shared" si="167"/>
        <v/>
      </c>
      <c r="BV212" s="457" t="str">
        <f t="shared" si="168"/>
        <v/>
      </c>
      <c r="BW212" s="215"/>
      <c r="BX212" s="222" t="str">
        <f t="shared" si="178"/>
        <v/>
      </c>
      <c r="BY212" s="222" t="str">
        <f t="shared" si="179"/>
        <v/>
      </c>
      <c r="BZ212" s="222" t="str">
        <f t="shared" si="180"/>
        <v/>
      </c>
      <c r="CA212" s="222" t="str">
        <f t="shared" si="181"/>
        <v/>
      </c>
      <c r="CB212" s="222" t="s">
        <v>468</v>
      </c>
      <c r="CC212" s="115"/>
      <c r="CD212" s="193" t="str">
        <f t="shared" si="182"/>
        <v/>
      </c>
      <c r="CE212" s="192" t="str">
        <f t="shared" si="183"/>
        <v/>
      </c>
      <c r="CF212" s="192" t="str">
        <f t="shared" si="184"/>
        <v/>
      </c>
      <c r="CG212" s="448" t="str">
        <f t="shared" si="185"/>
        <v/>
      </c>
      <c r="CH212" s="192" t="str">
        <f t="shared" si="186"/>
        <v/>
      </c>
      <c r="CI212" s="448" t="str">
        <f t="shared" si="187"/>
        <v/>
      </c>
      <c r="CJ212" s="446" t="str">
        <f t="shared" si="188"/>
        <v/>
      </c>
      <c r="CK212" s="386" t="str">
        <f t="shared" si="189"/>
        <v/>
      </c>
      <c r="CL212" s="387" t="str">
        <f t="shared" si="190"/>
        <v/>
      </c>
      <c r="CM212" s="387" t="str">
        <f t="shared" si="191"/>
        <v/>
      </c>
      <c r="CN212" s="430" t="str">
        <f t="shared" si="169"/>
        <v/>
      </c>
      <c r="CO212" s="229" t="str">
        <f t="shared" si="192"/>
        <v/>
      </c>
      <c r="CP212" s="229" t="str">
        <f t="shared" si="170"/>
        <v/>
      </c>
      <c r="CQ212" s="230" t="str">
        <f t="shared" si="193"/>
        <v/>
      </c>
      <c r="CR212" s="229" t="str">
        <f t="shared" si="171"/>
        <v/>
      </c>
      <c r="CS212" s="230" t="str">
        <f t="shared" si="172"/>
        <v/>
      </c>
      <c r="CT212" s="428" t="str">
        <f t="shared" si="173"/>
        <v/>
      </c>
      <c r="CU212" s="115"/>
      <c r="CV212" s="115"/>
      <c r="CW212" s="115"/>
      <c r="CX212" s="115"/>
      <c r="CY212" s="115"/>
      <c r="CZ212" s="115"/>
      <c r="DA212" s="115"/>
      <c r="DB212" s="115"/>
      <c r="DC212" s="115"/>
      <c r="DD212" s="115"/>
      <c r="DE212" s="115"/>
      <c r="DF212" s="115"/>
      <c r="DG212" s="125"/>
    </row>
    <row r="213" spans="2:111" ht="17.100000000000001" customHeight="1">
      <c r="B213" s="434">
        <v>183</v>
      </c>
      <c r="C213" s="904"/>
      <c r="D213" s="905"/>
      <c r="E213" s="905"/>
      <c r="F213" s="906"/>
      <c r="G213" s="907"/>
      <c r="H213" s="908"/>
      <c r="I213" s="909"/>
      <c r="J213" s="910"/>
      <c r="K213" s="911"/>
      <c r="L213" s="912"/>
      <c r="M213" s="912"/>
      <c r="N213" s="913"/>
      <c r="O213" s="14" t="s">
        <v>3</v>
      </c>
      <c r="P213" s="144" t="s">
        <v>3</v>
      </c>
      <c r="Q213" s="144" t="s">
        <v>3</v>
      </c>
      <c r="R213" s="79" t="s">
        <v>3</v>
      </c>
      <c r="S213" s="914"/>
      <c r="T213" s="915"/>
      <c r="U213" s="916"/>
      <c r="V213" s="14" t="s">
        <v>3</v>
      </c>
      <c r="W213" s="144" t="s">
        <v>3</v>
      </c>
      <c r="X213" s="144" t="s">
        <v>3</v>
      </c>
      <c r="Y213" s="79" t="s">
        <v>3</v>
      </c>
      <c r="Z213" s="914"/>
      <c r="AA213" s="915"/>
      <c r="AB213" s="916"/>
      <c r="AC213" s="14" t="s">
        <v>3</v>
      </c>
      <c r="AD213" s="16" t="s">
        <v>3</v>
      </c>
      <c r="AE213" s="16" t="s">
        <v>3</v>
      </c>
      <c r="AF213" s="16" t="s">
        <v>3</v>
      </c>
      <c r="AG213" s="16" t="s">
        <v>3</v>
      </c>
      <c r="AH213" s="79" t="s">
        <v>3</v>
      </c>
      <c r="AI213" s="167"/>
      <c r="AJ213" s="79" t="s">
        <v>3</v>
      </c>
      <c r="AK213" s="169"/>
      <c r="AL213" s="14" t="s">
        <v>3</v>
      </c>
      <c r="AM213" s="79" t="s">
        <v>3</v>
      </c>
      <c r="AN213" s="917"/>
      <c r="AO213" s="918"/>
      <c r="AP213" s="918"/>
      <c r="AQ213" s="919"/>
      <c r="AR213" s="456" t="str">
        <f t="shared" si="174"/>
        <v/>
      </c>
      <c r="AS213" s="14" t="s">
        <v>3</v>
      </c>
      <c r="AT213" s="16" t="s">
        <v>3</v>
      </c>
      <c r="AU213" s="153" t="s">
        <v>3</v>
      </c>
      <c r="AV213" s="158" t="s">
        <v>3</v>
      </c>
      <c r="AW213" s="79" t="s">
        <v>3</v>
      </c>
      <c r="AX213" s="79" t="s">
        <v>3</v>
      </c>
      <c r="AY213" s="153" t="s">
        <v>3</v>
      </c>
      <c r="AZ213" s="231"/>
      <c r="BA213" s="437" t="str">
        <f>IF($F$12="","",IF($AZ213="","",HLOOKUP($F$12,別紙mast!$D$4:$K$7,3,FALSE)))</f>
        <v/>
      </c>
      <c r="BB213" s="232" t="str">
        <f t="shared" si="161"/>
        <v/>
      </c>
      <c r="BC213" s="232" t="str">
        <f>IF($F$12="","",IF($AZ213="","",HLOOKUP($F$12,別紙mast!$D$9:$K$11,3,FALSE)))</f>
        <v/>
      </c>
      <c r="BD213" s="171" t="str">
        <f t="shared" si="162"/>
        <v/>
      </c>
      <c r="BE213" s="239"/>
      <c r="BF213" s="902" t="str">
        <f>IF($F$12="","",IF($BE213="","",HLOOKUP($F$12,別紙mast!$D$4:$K$7,4,FALSE)))</f>
        <v/>
      </c>
      <c r="BG213" s="903"/>
      <c r="BH213" s="233" t="str">
        <f t="shared" si="163"/>
        <v/>
      </c>
      <c r="BI213" s="235"/>
      <c r="BJ213" s="236"/>
      <c r="BK213" s="236"/>
      <c r="BL213" s="237"/>
      <c r="BM213" s="238"/>
      <c r="BN213" s="453"/>
      <c r="BO213" s="442" t="str">
        <f t="shared" si="164"/>
        <v/>
      </c>
      <c r="BP213" s="433" t="str">
        <f t="shared" si="175"/>
        <v/>
      </c>
      <c r="BQ213" s="445" t="str">
        <f t="shared" si="165"/>
        <v/>
      </c>
      <c r="BR213" s="433" t="str">
        <f t="shared" si="176"/>
        <v/>
      </c>
      <c r="BS213" s="444" t="str">
        <f t="shared" si="177"/>
        <v/>
      </c>
      <c r="BT213" s="432" t="str">
        <f t="shared" si="166"/>
        <v/>
      </c>
      <c r="BU213" s="441" t="str">
        <f t="shared" si="167"/>
        <v/>
      </c>
      <c r="BV213" s="457" t="str">
        <f t="shared" si="168"/>
        <v/>
      </c>
      <c r="BW213" s="215"/>
      <c r="BX213" s="222" t="str">
        <f t="shared" si="178"/>
        <v/>
      </c>
      <c r="BY213" s="222" t="str">
        <f t="shared" si="179"/>
        <v/>
      </c>
      <c r="BZ213" s="222" t="str">
        <f t="shared" si="180"/>
        <v/>
      </c>
      <c r="CA213" s="222" t="str">
        <f t="shared" si="181"/>
        <v/>
      </c>
      <c r="CB213" s="222" t="s">
        <v>468</v>
      </c>
      <c r="CC213" s="115"/>
      <c r="CD213" s="193" t="str">
        <f t="shared" si="182"/>
        <v/>
      </c>
      <c r="CE213" s="192" t="str">
        <f t="shared" si="183"/>
        <v/>
      </c>
      <c r="CF213" s="192" t="str">
        <f t="shared" si="184"/>
        <v/>
      </c>
      <c r="CG213" s="448" t="str">
        <f t="shared" si="185"/>
        <v/>
      </c>
      <c r="CH213" s="192" t="str">
        <f t="shared" si="186"/>
        <v/>
      </c>
      <c r="CI213" s="448" t="str">
        <f t="shared" si="187"/>
        <v/>
      </c>
      <c r="CJ213" s="446" t="str">
        <f t="shared" si="188"/>
        <v/>
      </c>
      <c r="CK213" s="386" t="str">
        <f t="shared" si="189"/>
        <v/>
      </c>
      <c r="CL213" s="387" t="str">
        <f t="shared" si="190"/>
        <v/>
      </c>
      <c r="CM213" s="387" t="str">
        <f t="shared" si="191"/>
        <v/>
      </c>
      <c r="CN213" s="430" t="str">
        <f t="shared" si="169"/>
        <v/>
      </c>
      <c r="CO213" s="229" t="str">
        <f t="shared" si="192"/>
        <v/>
      </c>
      <c r="CP213" s="229" t="str">
        <f t="shared" si="170"/>
        <v/>
      </c>
      <c r="CQ213" s="230" t="str">
        <f t="shared" si="193"/>
        <v/>
      </c>
      <c r="CR213" s="229" t="str">
        <f t="shared" si="171"/>
        <v/>
      </c>
      <c r="CS213" s="230" t="str">
        <f t="shared" si="172"/>
        <v/>
      </c>
      <c r="CT213" s="428" t="str">
        <f t="shared" si="173"/>
        <v/>
      </c>
      <c r="CU213" s="115"/>
      <c r="CV213" s="115"/>
      <c r="CW213" s="115"/>
      <c r="CX213" s="115"/>
      <c r="CY213" s="115"/>
      <c r="CZ213" s="115"/>
      <c r="DA213" s="115"/>
      <c r="DB213" s="115"/>
      <c r="DC213" s="115"/>
      <c r="DD213" s="115"/>
      <c r="DE213" s="115"/>
      <c r="DF213" s="115"/>
      <c r="DG213" s="125"/>
    </row>
    <row r="214" spans="2:111" ht="17.100000000000001" customHeight="1">
      <c r="B214" s="434">
        <v>184</v>
      </c>
      <c r="C214" s="904"/>
      <c r="D214" s="905"/>
      <c r="E214" s="905"/>
      <c r="F214" s="906"/>
      <c r="G214" s="907"/>
      <c r="H214" s="908"/>
      <c r="I214" s="909"/>
      <c r="J214" s="910"/>
      <c r="K214" s="911"/>
      <c r="L214" s="912"/>
      <c r="M214" s="912"/>
      <c r="N214" s="913"/>
      <c r="O214" s="14" t="s">
        <v>3</v>
      </c>
      <c r="P214" s="144" t="s">
        <v>3</v>
      </c>
      <c r="Q214" s="144" t="s">
        <v>3</v>
      </c>
      <c r="R214" s="79" t="s">
        <v>3</v>
      </c>
      <c r="S214" s="914"/>
      <c r="T214" s="915"/>
      <c r="U214" s="916"/>
      <c r="V214" s="14" t="s">
        <v>3</v>
      </c>
      <c r="W214" s="144" t="s">
        <v>3</v>
      </c>
      <c r="X214" s="144" t="s">
        <v>3</v>
      </c>
      <c r="Y214" s="79" t="s">
        <v>3</v>
      </c>
      <c r="Z214" s="914"/>
      <c r="AA214" s="915"/>
      <c r="AB214" s="916"/>
      <c r="AC214" s="14" t="s">
        <v>3</v>
      </c>
      <c r="AD214" s="16" t="s">
        <v>3</v>
      </c>
      <c r="AE214" s="16" t="s">
        <v>3</v>
      </c>
      <c r="AF214" s="16" t="s">
        <v>3</v>
      </c>
      <c r="AG214" s="16" t="s">
        <v>3</v>
      </c>
      <c r="AH214" s="79" t="s">
        <v>3</v>
      </c>
      <c r="AI214" s="167"/>
      <c r="AJ214" s="79" t="s">
        <v>3</v>
      </c>
      <c r="AK214" s="169"/>
      <c r="AL214" s="14" t="s">
        <v>3</v>
      </c>
      <c r="AM214" s="79" t="s">
        <v>3</v>
      </c>
      <c r="AN214" s="917"/>
      <c r="AO214" s="918"/>
      <c r="AP214" s="918"/>
      <c r="AQ214" s="919"/>
      <c r="AR214" s="456" t="str">
        <f t="shared" si="174"/>
        <v/>
      </c>
      <c r="AS214" s="14" t="s">
        <v>3</v>
      </c>
      <c r="AT214" s="16" t="s">
        <v>3</v>
      </c>
      <c r="AU214" s="153" t="s">
        <v>3</v>
      </c>
      <c r="AV214" s="158" t="s">
        <v>3</v>
      </c>
      <c r="AW214" s="79" t="s">
        <v>3</v>
      </c>
      <c r="AX214" s="79" t="s">
        <v>3</v>
      </c>
      <c r="AY214" s="153" t="s">
        <v>3</v>
      </c>
      <c r="AZ214" s="231"/>
      <c r="BA214" s="437" t="str">
        <f>IF($F$12="","",IF($AZ214="","",HLOOKUP($F$12,別紙mast!$D$4:$K$7,3,FALSE)))</f>
        <v/>
      </c>
      <c r="BB214" s="232" t="str">
        <f t="shared" si="161"/>
        <v/>
      </c>
      <c r="BC214" s="232" t="str">
        <f>IF($F$12="","",IF($AZ214="","",HLOOKUP($F$12,別紙mast!$D$9:$K$11,3,FALSE)))</f>
        <v/>
      </c>
      <c r="BD214" s="171" t="str">
        <f t="shared" si="162"/>
        <v/>
      </c>
      <c r="BE214" s="239"/>
      <c r="BF214" s="902" t="str">
        <f>IF($F$12="","",IF($BE214="","",HLOOKUP($F$12,別紙mast!$D$4:$K$7,4,FALSE)))</f>
        <v/>
      </c>
      <c r="BG214" s="903"/>
      <c r="BH214" s="233" t="str">
        <f t="shared" si="163"/>
        <v/>
      </c>
      <c r="BI214" s="235"/>
      <c r="BJ214" s="236"/>
      <c r="BK214" s="236"/>
      <c r="BL214" s="237"/>
      <c r="BM214" s="238"/>
      <c r="BN214" s="453"/>
      <c r="BO214" s="442" t="str">
        <f t="shared" si="164"/>
        <v/>
      </c>
      <c r="BP214" s="433" t="str">
        <f t="shared" si="175"/>
        <v/>
      </c>
      <c r="BQ214" s="445" t="str">
        <f t="shared" si="165"/>
        <v/>
      </c>
      <c r="BR214" s="433" t="str">
        <f t="shared" si="176"/>
        <v/>
      </c>
      <c r="BS214" s="444" t="str">
        <f t="shared" si="177"/>
        <v/>
      </c>
      <c r="BT214" s="432" t="str">
        <f t="shared" si="166"/>
        <v/>
      </c>
      <c r="BU214" s="441" t="str">
        <f t="shared" si="167"/>
        <v/>
      </c>
      <c r="BV214" s="457" t="str">
        <f t="shared" si="168"/>
        <v/>
      </c>
      <c r="BW214" s="215"/>
      <c r="BX214" s="222" t="str">
        <f t="shared" si="178"/>
        <v/>
      </c>
      <c r="BY214" s="222" t="str">
        <f t="shared" si="179"/>
        <v/>
      </c>
      <c r="BZ214" s="222" t="str">
        <f t="shared" si="180"/>
        <v/>
      </c>
      <c r="CA214" s="222" t="str">
        <f t="shared" si="181"/>
        <v/>
      </c>
      <c r="CB214" s="222" t="s">
        <v>468</v>
      </c>
      <c r="CC214" s="115"/>
      <c r="CD214" s="193" t="str">
        <f t="shared" si="182"/>
        <v/>
      </c>
      <c r="CE214" s="192" t="str">
        <f t="shared" si="183"/>
        <v/>
      </c>
      <c r="CF214" s="192" t="str">
        <f t="shared" si="184"/>
        <v/>
      </c>
      <c r="CG214" s="448" t="str">
        <f t="shared" si="185"/>
        <v/>
      </c>
      <c r="CH214" s="192" t="str">
        <f t="shared" si="186"/>
        <v/>
      </c>
      <c r="CI214" s="448" t="str">
        <f t="shared" si="187"/>
        <v/>
      </c>
      <c r="CJ214" s="446" t="str">
        <f t="shared" si="188"/>
        <v/>
      </c>
      <c r="CK214" s="386" t="str">
        <f t="shared" si="189"/>
        <v/>
      </c>
      <c r="CL214" s="387" t="str">
        <f t="shared" si="190"/>
        <v/>
      </c>
      <c r="CM214" s="387" t="str">
        <f t="shared" si="191"/>
        <v/>
      </c>
      <c r="CN214" s="430" t="str">
        <f t="shared" si="169"/>
        <v/>
      </c>
      <c r="CO214" s="229" t="str">
        <f t="shared" si="192"/>
        <v/>
      </c>
      <c r="CP214" s="229" t="str">
        <f t="shared" si="170"/>
        <v/>
      </c>
      <c r="CQ214" s="230" t="str">
        <f t="shared" si="193"/>
        <v/>
      </c>
      <c r="CR214" s="229" t="str">
        <f t="shared" si="171"/>
        <v/>
      </c>
      <c r="CS214" s="230" t="str">
        <f t="shared" si="172"/>
        <v/>
      </c>
      <c r="CT214" s="428" t="str">
        <f t="shared" si="173"/>
        <v/>
      </c>
      <c r="CU214" s="115"/>
      <c r="CV214" s="115"/>
      <c r="CW214" s="115"/>
      <c r="CX214" s="115"/>
      <c r="CY214" s="115"/>
      <c r="CZ214" s="115"/>
      <c r="DA214" s="115"/>
      <c r="DB214" s="115"/>
      <c r="DC214" s="115"/>
      <c r="DD214" s="115"/>
      <c r="DE214" s="115"/>
      <c r="DF214" s="115"/>
      <c r="DG214" s="125"/>
    </row>
    <row r="215" spans="2:111" ht="17.100000000000001" customHeight="1">
      <c r="B215" s="434">
        <v>185</v>
      </c>
      <c r="C215" s="904"/>
      <c r="D215" s="905"/>
      <c r="E215" s="905"/>
      <c r="F215" s="906"/>
      <c r="G215" s="907"/>
      <c r="H215" s="908"/>
      <c r="I215" s="909"/>
      <c r="J215" s="910"/>
      <c r="K215" s="911"/>
      <c r="L215" s="912"/>
      <c r="M215" s="912"/>
      <c r="N215" s="913"/>
      <c r="O215" s="14" t="s">
        <v>3</v>
      </c>
      <c r="P215" s="144" t="s">
        <v>3</v>
      </c>
      <c r="Q215" s="144" t="s">
        <v>3</v>
      </c>
      <c r="R215" s="79" t="s">
        <v>3</v>
      </c>
      <c r="S215" s="914"/>
      <c r="T215" s="915"/>
      <c r="U215" s="916"/>
      <c r="V215" s="14" t="s">
        <v>3</v>
      </c>
      <c r="W215" s="144" t="s">
        <v>3</v>
      </c>
      <c r="X215" s="144" t="s">
        <v>3</v>
      </c>
      <c r="Y215" s="79" t="s">
        <v>3</v>
      </c>
      <c r="Z215" s="914"/>
      <c r="AA215" s="915"/>
      <c r="AB215" s="916"/>
      <c r="AC215" s="14" t="s">
        <v>3</v>
      </c>
      <c r="AD215" s="16" t="s">
        <v>3</v>
      </c>
      <c r="AE215" s="16" t="s">
        <v>3</v>
      </c>
      <c r="AF215" s="16" t="s">
        <v>3</v>
      </c>
      <c r="AG215" s="16" t="s">
        <v>3</v>
      </c>
      <c r="AH215" s="79" t="s">
        <v>3</v>
      </c>
      <c r="AI215" s="167"/>
      <c r="AJ215" s="79" t="s">
        <v>3</v>
      </c>
      <c r="AK215" s="169"/>
      <c r="AL215" s="14" t="s">
        <v>3</v>
      </c>
      <c r="AM215" s="79" t="s">
        <v>3</v>
      </c>
      <c r="AN215" s="917"/>
      <c r="AO215" s="918"/>
      <c r="AP215" s="918"/>
      <c r="AQ215" s="919"/>
      <c r="AR215" s="456" t="str">
        <f t="shared" si="174"/>
        <v/>
      </c>
      <c r="AS215" s="14" t="s">
        <v>3</v>
      </c>
      <c r="AT215" s="16" t="s">
        <v>3</v>
      </c>
      <c r="AU215" s="153" t="s">
        <v>3</v>
      </c>
      <c r="AV215" s="158" t="s">
        <v>3</v>
      </c>
      <c r="AW215" s="79" t="s">
        <v>3</v>
      </c>
      <c r="AX215" s="79" t="s">
        <v>3</v>
      </c>
      <c r="AY215" s="153" t="s">
        <v>3</v>
      </c>
      <c r="AZ215" s="231"/>
      <c r="BA215" s="437" t="str">
        <f>IF($F$12="","",IF($AZ215="","",HLOOKUP($F$12,別紙mast!$D$4:$K$7,3,FALSE)))</f>
        <v/>
      </c>
      <c r="BB215" s="232" t="str">
        <f t="shared" si="161"/>
        <v/>
      </c>
      <c r="BC215" s="232" t="str">
        <f>IF($F$12="","",IF($AZ215="","",HLOOKUP($F$12,別紙mast!$D$9:$K$11,3,FALSE)))</f>
        <v/>
      </c>
      <c r="BD215" s="171" t="str">
        <f t="shared" si="162"/>
        <v/>
      </c>
      <c r="BE215" s="239"/>
      <c r="BF215" s="902" t="str">
        <f>IF($F$12="","",IF($BE215="","",HLOOKUP($F$12,別紙mast!$D$4:$K$7,4,FALSE)))</f>
        <v/>
      </c>
      <c r="BG215" s="903"/>
      <c r="BH215" s="233" t="str">
        <f t="shared" si="163"/>
        <v/>
      </c>
      <c r="BI215" s="235"/>
      <c r="BJ215" s="236"/>
      <c r="BK215" s="236"/>
      <c r="BL215" s="237"/>
      <c r="BM215" s="238"/>
      <c r="BN215" s="453"/>
      <c r="BO215" s="442" t="str">
        <f t="shared" si="164"/>
        <v/>
      </c>
      <c r="BP215" s="433" t="str">
        <f t="shared" si="175"/>
        <v/>
      </c>
      <c r="BQ215" s="445" t="str">
        <f t="shared" si="165"/>
        <v/>
      </c>
      <c r="BR215" s="433" t="str">
        <f t="shared" si="176"/>
        <v/>
      </c>
      <c r="BS215" s="444" t="str">
        <f t="shared" si="177"/>
        <v/>
      </c>
      <c r="BT215" s="432" t="str">
        <f t="shared" si="166"/>
        <v/>
      </c>
      <c r="BU215" s="441" t="str">
        <f t="shared" si="167"/>
        <v/>
      </c>
      <c r="BV215" s="457" t="str">
        <f t="shared" si="168"/>
        <v/>
      </c>
      <c r="BW215" s="215"/>
      <c r="BX215" s="222" t="str">
        <f t="shared" si="178"/>
        <v/>
      </c>
      <c r="BY215" s="222" t="str">
        <f t="shared" si="179"/>
        <v/>
      </c>
      <c r="BZ215" s="222" t="str">
        <f t="shared" si="180"/>
        <v/>
      </c>
      <c r="CA215" s="222" t="str">
        <f t="shared" si="181"/>
        <v/>
      </c>
      <c r="CB215" s="222" t="s">
        <v>468</v>
      </c>
      <c r="CC215" s="115"/>
      <c r="CD215" s="193" t="str">
        <f t="shared" si="182"/>
        <v/>
      </c>
      <c r="CE215" s="192" t="str">
        <f t="shared" si="183"/>
        <v/>
      </c>
      <c r="CF215" s="192" t="str">
        <f t="shared" si="184"/>
        <v/>
      </c>
      <c r="CG215" s="448" t="str">
        <f t="shared" si="185"/>
        <v/>
      </c>
      <c r="CH215" s="192" t="str">
        <f t="shared" si="186"/>
        <v/>
      </c>
      <c r="CI215" s="448" t="str">
        <f t="shared" si="187"/>
        <v/>
      </c>
      <c r="CJ215" s="446" t="str">
        <f t="shared" si="188"/>
        <v/>
      </c>
      <c r="CK215" s="386" t="str">
        <f t="shared" si="189"/>
        <v/>
      </c>
      <c r="CL215" s="387" t="str">
        <f t="shared" si="190"/>
        <v/>
      </c>
      <c r="CM215" s="387" t="str">
        <f t="shared" si="191"/>
        <v/>
      </c>
      <c r="CN215" s="430" t="str">
        <f t="shared" si="169"/>
        <v/>
      </c>
      <c r="CO215" s="229" t="str">
        <f t="shared" si="192"/>
        <v/>
      </c>
      <c r="CP215" s="229" t="str">
        <f t="shared" si="170"/>
        <v/>
      </c>
      <c r="CQ215" s="230" t="str">
        <f t="shared" si="193"/>
        <v/>
      </c>
      <c r="CR215" s="229" t="str">
        <f t="shared" si="171"/>
        <v/>
      </c>
      <c r="CS215" s="230" t="str">
        <f t="shared" si="172"/>
        <v/>
      </c>
      <c r="CT215" s="428" t="str">
        <f t="shared" si="173"/>
        <v/>
      </c>
      <c r="CU215" s="115"/>
      <c r="CV215" s="115"/>
      <c r="CW215" s="115"/>
      <c r="CX215" s="115"/>
      <c r="CY215" s="115"/>
      <c r="CZ215" s="115"/>
      <c r="DA215" s="115"/>
      <c r="DB215" s="115"/>
      <c r="DC215" s="115"/>
      <c r="DD215" s="115"/>
      <c r="DE215" s="115"/>
      <c r="DF215" s="115"/>
      <c r="DG215" s="125"/>
    </row>
    <row r="216" spans="2:111" ht="17.100000000000001" customHeight="1">
      <c r="B216" s="434">
        <v>186</v>
      </c>
      <c r="C216" s="904"/>
      <c r="D216" s="905"/>
      <c r="E216" s="905"/>
      <c r="F216" s="906"/>
      <c r="G216" s="907"/>
      <c r="H216" s="908"/>
      <c r="I216" s="909"/>
      <c r="J216" s="910"/>
      <c r="K216" s="911"/>
      <c r="L216" s="912"/>
      <c r="M216" s="912"/>
      <c r="N216" s="913"/>
      <c r="O216" s="14" t="s">
        <v>3</v>
      </c>
      <c r="P216" s="144" t="s">
        <v>3</v>
      </c>
      <c r="Q216" s="144" t="s">
        <v>3</v>
      </c>
      <c r="R216" s="79" t="s">
        <v>3</v>
      </c>
      <c r="S216" s="914"/>
      <c r="T216" s="915"/>
      <c r="U216" s="916"/>
      <c r="V216" s="14" t="s">
        <v>3</v>
      </c>
      <c r="W216" s="144" t="s">
        <v>3</v>
      </c>
      <c r="X216" s="144" t="s">
        <v>3</v>
      </c>
      <c r="Y216" s="79" t="s">
        <v>3</v>
      </c>
      <c r="Z216" s="914"/>
      <c r="AA216" s="915"/>
      <c r="AB216" s="916"/>
      <c r="AC216" s="14" t="s">
        <v>3</v>
      </c>
      <c r="AD216" s="16" t="s">
        <v>3</v>
      </c>
      <c r="AE216" s="16" t="s">
        <v>3</v>
      </c>
      <c r="AF216" s="16" t="s">
        <v>3</v>
      </c>
      <c r="AG216" s="16" t="s">
        <v>3</v>
      </c>
      <c r="AH216" s="79" t="s">
        <v>3</v>
      </c>
      <c r="AI216" s="167"/>
      <c r="AJ216" s="79" t="s">
        <v>3</v>
      </c>
      <c r="AK216" s="169"/>
      <c r="AL216" s="14" t="s">
        <v>3</v>
      </c>
      <c r="AM216" s="79" t="s">
        <v>3</v>
      </c>
      <c r="AN216" s="917"/>
      <c r="AO216" s="918"/>
      <c r="AP216" s="918"/>
      <c r="AQ216" s="919"/>
      <c r="AR216" s="456" t="str">
        <f t="shared" si="174"/>
        <v/>
      </c>
      <c r="AS216" s="14" t="s">
        <v>3</v>
      </c>
      <c r="AT216" s="16" t="s">
        <v>3</v>
      </c>
      <c r="AU216" s="153" t="s">
        <v>3</v>
      </c>
      <c r="AV216" s="158" t="s">
        <v>3</v>
      </c>
      <c r="AW216" s="79" t="s">
        <v>3</v>
      </c>
      <c r="AX216" s="79" t="s">
        <v>3</v>
      </c>
      <c r="AY216" s="153" t="s">
        <v>3</v>
      </c>
      <c r="AZ216" s="231"/>
      <c r="BA216" s="437" t="str">
        <f>IF($F$12="","",IF($AZ216="","",HLOOKUP($F$12,別紙mast!$D$4:$K$7,3,FALSE)))</f>
        <v/>
      </c>
      <c r="BB216" s="232" t="str">
        <f t="shared" si="161"/>
        <v/>
      </c>
      <c r="BC216" s="232" t="str">
        <f>IF($F$12="","",IF($AZ216="","",HLOOKUP($F$12,別紙mast!$D$9:$K$11,3,FALSE)))</f>
        <v/>
      </c>
      <c r="BD216" s="171" t="str">
        <f t="shared" si="162"/>
        <v/>
      </c>
      <c r="BE216" s="239"/>
      <c r="BF216" s="902" t="str">
        <f>IF($F$12="","",IF($BE216="","",HLOOKUP($F$12,別紙mast!$D$4:$K$7,4,FALSE)))</f>
        <v/>
      </c>
      <c r="BG216" s="903"/>
      <c r="BH216" s="233" t="str">
        <f t="shared" si="163"/>
        <v/>
      </c>
      <c r="BI216" s="235"/>
      <c r="BJ216" s="236"/>
      <c r="BK216" s="236"/>
      <c r="BL216" s="237"/>
      <c r="BM216" s="238"/>
      <c r="BN216" s="453"/>
      <c r="BO216" s="442" t="str">
        <f t="shared" si="164"/>
        <v/>
      </c>
      <c r="BP216" s="433" t="str">
        <f t="shared" si="175"/>
        <v/>
      </c>
      <c r="BQ216" s="445" t="str">
        <f t="shared" si="165"/>
        <v/>
      </c>
      <c r="BR216" s="433" t="str">
        <f t="shared" si="176"/>
        <v/>
      </c>
      <c r="BS216" s="444" t="str">
        <f t="shared" si="177"/>
        <v/>
      </c>
      <c r="BT216" s="432" t="str">
        <f t="shared" si="166"/>
        <v/>
      </c>
      <c r="BU216" s="441" t="str">
        <f t="shared" si="167"/>
        <v/>
      </c>
      <c r="BV216" s="457" t="str">
        <f t="shared" si="168"/>
        <v/>
      </c>
      <c r="BW216" s="215"/>
      <c r="BX216" s="222" t="str">
        <f t="shared" si="178"/>
        <v/>
      </c>
      <c r="BY216" s="222" t="str">
        <f t="shared" si="179"/>
        <v/>
      </c>
      <c r="BZ216" s="222" t="str">
        <f t="shared" si="180"/>
        <v/>
      </c>
      <c r="CA216" s="222" t="str">
        <f t="shared" si="181"/>
        <v/>
      </c>
      <c r="CB216" s="222" t="s">
        <v>468</v>
      </c>
      <c r="CC216" s="115"/>
      <c r="CD216" s="193" t="str">
        <f t="shared" si="182"/>
        <v/>
      </c>
      <c r="CE216" s="192" t="str">
        <f t="shared" si="183"/>
        <v/>
      </c>
      <c r="CF216" s="192" t="str">
        <f t="shared" si="184"/>
        <v/>
      </c>
      <c r="CG216" s="448" t="str">
        <f t="shared" si="185"/>
        <v/>
      </c>
      <c r="CH216" s="192" t="str">
        <f t="shared" si="186"/>
        <v/>
      </c>
      <c r="CI216" s="448" t="str">
        <f t="shared" si="187"/>
        <v/>
      </c>
      <c r="CJ216" s="446" t="str">
        <f t="shared" si="188"/>
        <v/>
      </c>
      <c r="CK216" s="386" t="str">
        <f t="shared" si="189"/>
        <v/>
      </c>
      <c r="CL216" s="387" t="str">
        <f t="shared" si="190"/>
        <v/>
      </c>
      <c r="CM216" s="387" t="str">
        <f t="shared" si="191"/>
        <v/>
      </c>
      <c r="CN216" s="430" t="str">
        <f t="shared" si="169"/>
        <v/>
      </c>
      <c r="CO216" s="229" t="str">
        <f t="shared" si="192"/>
        <v/>
      </c>
      <c r="CP216" s="229" t="str">
        <f t="shared" si="170"/>
        <v/>
      </c>
      <c r="CQ216" s="230" t="str">
        <f t="shared" si="193"/>
        <v/>
      </c>
      <c r="CR216" s="229" t="str">
        <f t="shared" si="171"/>
        <v/>
      </c>
      <c r="CS216" s="230" t="str">
        <f t="shared" si="172"/>
        <v/>
      </c>
      <c r="CT216" s="428" t="str">
        <f t="shared" si="173"/>
        <v/>
      </c>
      <c r="CU216" s="115"/>
      <c r="CV216" s="115"/>
      <c r="CW216" s="115"/>
      <c r="CX216" s="115"/>
      <c r="CY216" s="115"/>
      <c r="CZ216" s="115"/>
      <c r="DA216" s="115"/>
      <c r="DB216" s="115"/>
      <c r="DC216" s="115"/>
      <c r="DD216" s="115"/>
      <c r="DE216" s="115"/>
      <c r="DF216" s="115"/>
      <c r="DG216" s="125"/>
    </row>
    <row r="217" spans="2:111" ht="17.100000000000001" customHeight="1">
      <c r="B217" s="434">
        <v>187</v>
      </c>
      <c r="C217" s="904"/>
      <c r="D217" s="905"/>
      <c r="E217" s="905"/>
      <c r="F217" s="906"/>
      <c r="G217" s="907"/>
      <c r="H217" s="908"/>
      <c r="I217" s="909"/>
      <c r="J217" s="910"/>
      <c r="K217" s="911"/>
      <c r="L217" s="912"/>
      <c r="M217" s="912"/>
      <c r="N217" s="913"/>
      <c r="O217" s="14" t="s">
        <v>3</v>
      </c>
      <c r="P217" s="144" t="s">
        <v>3</v>
      </c>
      <c r="Q217" s="144" t="s">
        <v>3</v>
      </c>
      <c r="R217" s="79" t="s">
        <v>3</v>
      </c>
      <c r="S217" s="914"/>
      <c r="T217" s="915"/>
      <c r="U217" s="916"/>
      <c r="V217" s="14" t="s">
        <v>3</v>
      </c>
      <c r="W217" s="144" t="s">
        <v>3</v>
      </c>
      <c r="X217" s="144" t="s">
        <v>3</v>
      </c>
      <c r="Y217" s="79" t="s">
        <v>3</v>
      </c>
      <c r="Z217" s="914"/>
      <c r="AA217" s="915"/>
      <c r="AB217" s="916"/>
      <c r="AC217" s="14" t="s">
        <v>3</v>
      </c>
      <c r="AD217" s="16" t="s">
        <v>3</v>
      </c>
      <c r="AE217" s="16" t="s">
        <v>3</v>
      </c>
      <c r="AF217" s="16" t="s">
        <v>3</v>
      </c>
      <c r="AG217" s="16" t="s">
        <v>3</v>
      </c>
      <c r="AH217" s="79" t="s">
        <v>3</v>
      </c>
      <c r="AI217" s="167"/>
      <c r="AJ217" s="79" t="s">
        <v>3</v>
      </c>
      <c r="AK217" s="169"/>
      <c r="AL217" s="14" t="s">
        <v>3</v>
      </c>
      <c r="AM217" s="79" t="s">
        <v>3</v>
      </c>
      <c r="AN217" s="917"/>
      <c r="AO217" s="918"/>
      <c r="AP217" s="918"/>
      <c r="AQ217" s="919"/>
      <c r="AR217" s="456" t="str">
        <f t="shared" si="174"/>
        <v/>
      </c>
      <c r="AS217" s="14" t="s">
        <v>3</v>
      </c>
      <c r="AT217" s="16" t="s">
        <v>3</v>
      </c>
      <c r="AU217" s="153" t="s">
        <v>3</v>
      </c>
      <c r="AV217" s="158" t="s">
        <v>3</v>
      </c>
      <c r="AW217" s="79" t="s">
        <v>3</v>
      </c>
      <c r="AX217" s="79" t="s">
        <v>3</v>
      </c>
      <c r="AY217" s="153" t="s">
        <v>3</v>
      </c>
      <c r="AZ217" s="231"/>
      <c r="BA217" s="437" t="str">
        <f>IF($F$12="","",IF($AZ217="","",HLOOKUP($F$12,別紙mast!$D$4:$K$7,3,FALSE)))</f>
        <v/>
      </c>
      <c r="BB217" s="232" t="str">
        <f t="shared" si="161"/>
        <v/>
      </c>
      <c r="BC217" s="232" t="str">
        <f>IF($F$12="","",IF($AZ217="","",HLOOKUP($F$12,別紙mast!$D$9:$K$11,3,FALSE)))</f>
        <v/>
      </c>
      <c r="BD217" s="171" t="str">
        <f t="shared" si="162"/>
        <v/>
      </c>
      <c r="BE217" s="239"/>
      <c r="BF217" s="902" t="str">
        <f>IF($F$12="","",IF($BE217="","",HLOOKUP($F$12,別紙mast!$D$4:$K$7,4,FALSE)))</f>
        <v/>
      </c>
      <c r="BG217" s="903"/>
      <c r="BH217" s="233" t="str">
        <f t="shared" si="163"/>
        <v/>
      </c>
      <c r="BI217" s="235"/>
      <c r="BJ217" s="236"/>
      <c r="BK217" s="236"/>
      <c r="BL217" s="237"/>
      <c r="BM217" s="238"/>
      <c r="BN217" s="453"/>
      <c r="BO217" s="442" t="str">
        <f t="shared" si="164"/>
        <v/>
      </c>
      <c r="BP217" s="433" t="str">
        <f t="shared" si="175"/>
        <v/>
      </c>
      <c r="BQ217" s="445" t="str">
        <f t="shared" si="165"/>
        <v/>
      </c>
      <c r="BR217" s="433" t="str">
        <f t="shared" si="176"/>
        <v/>
      </c>
      <c r="BS217" s="444" t="str">
        <f t="shared" si="177"/>
        <v/>
      </c>
      <c r="BT217" s="432" t="str">
        <f t="shared" si="166"/>
        <v/>
      </c>
      <c r="BU217" s="441" t="str">
        <f t="shared" si="167"/>
        <v/>
      </c>
      <c r="BV217" s="457" t="str">
        <f t="shared" si="168"/>
        <v/>
      </c>
      <c r="BW217" s="215"/>
      <c r="BX217" s="222" t="str">
        <f t="shared" si="178"/>
        <v/>
      </c>
      <c r="BY217" s="222" t="str">
        <f t="shared" si="179"/>
        <v/>
      </c>
      <c r="BZ217" s="222" t="str">
        <f t="shared" si="180"/>
        <v/>
      </c>
      <c r="CA217" s="222" t="str">
        <f t="shared" si="181"/>
        <v/>
      </c>
      <c r="CB217" s="222" t="s">
        <v>468</v>
      </c>
      <c r="CC217" s="115"/>
      <c r="CD217" s="193" t="str">
        <f t="shared" si="182"/>
        <v/>
      </c>
      <c r="CE217" s="192" t="str">
        <f t="shared" si="183"/>
        <v/>
      </c>
      <c r="CF217" s="192" t="str">
        <f t="shared" si="184"/>
        <v/>
      </c>
      <c r="CG217" s="448" t="str">
        <f t="shared" si="185"/>
        <v/>
      </c>
      <c r="CH217" s="192" t="str">
        <f t="shared" si="186"/>
        <v/>
      </c>
      <c r="CI217" s="448" t="str">
        <f t="shared" si="187"/>
        <v/>
      </c>
      <c r="CJ217" s="446" t="str">
        <f t="shared" si="188"/>
        <v/>
      </c>
      <c r="CK217" s="386" t="str">
        <f t="shared" si="189"/>
        <v/>
      </c>
      <c r="CL217" s="387" t="str">
        <f t="shared" si="190"/>
        <v/>
      </c>
      <c r="CM217" s="387" t="str">
        <f t="shared" si="191"/>
        <v/>
      </c>
      <c r="CN217" s="430" t="str">
        <f t="shared" si="169"/>
        <v/>
      </c>
      <c r="CO217" s="229" t="str">
        <f t="shared" si="192"/>
        <v/>
      </c>
      <c r="CP217" s="229" t="str">
        <f t="shared" si="170"/>
        <v/>
      </c>
      <c r="CQ217" s="230" t="str">
        <f t="shared" si="193"/>
        <v/>
      </c>
      <c r="CR217" s="229" t="str">
        <f t="shared" si="171"/>
        <v/>
      </c>
      <c r="CS217" s="230" t="str">
        <f t="shared" si="172"/>
        <v/>
      </c>
      <c r="CT217" s="428" t="str">
        <f t="shared" si="173"/>
        <v/>
      </c>
      <c r="CU217" s="115"/>
      <c r="CV217" s="115"/>
      <c r="CW217" s="115"/>
      <c r="CX217" s="115"/>
      <c r="CY217" s="115"/>
      <c r="CZ217" s="115"/>
      <c r="DA217" s="115"/>
      <c r="DB217" s="115"/>
      <c r="DC217" s="115"/>
      <c r="DD217" s="115"/>
      <c r="DE217" s="115"/>
      <c r="DF217" s="115"/>
      <c r="DG217" s="125"/>
    </row>
    <row r="218" spans="2:111" ht="17.100000000000001" customHeight="1">
      <c r="B218" s="434">
        <v>188</v>
      </c>
      <c r="C218" s="904"/>
      <c r="D218" s="905"/>
      <c r="E218" s="905"/>
      <c r="F218" s="906"/>
      <c r="G218" s="907"/>
      <c r="H218" s="908"/>
      <c r="I218" s="909"/>
      <c r="J218" s="910"/>
      <c r="K218" s="911"/>
      <c r="L218" s="912"/>
      <c r="M218" s="912"/>
      <c r="N218" s="913"/>
      <c r="O218" s="14" t="s">
        <v>3</v>
      </c>
      <c r="P218" s="144" t="s">
        <v>3</v>
      </c>
      <c r="Q218" s="144" t="s">
        <v>3</v>
      </c>
      <c r="R218" s="79" t="s">
        <v>3</v>
      </c>
      <c r="S218" s="914"/>
      <c r="T218" s="915"/>
      <c r="U218" s="916"/>
      <c r="V218" s="14" t="s">
        <v>3</v>
      </c>
      <c r="W218" s="144" t="s">
        <v>3</v>
      </c>
      <c r="X218" s="144" t="s">
        <v>3</v>
      </c>
      <c r="Y218" s="79" t="s">
        <v>3</v>
      </c>
      <c r="Z218" s="914"/>
      <c r="AA218" s="915"/>
      <c r="AB218" s="916"/>
      <c r="AC218" s="14" t="s">
        <v>3</v>
      </c>
      <c r="AD218" s="16" t="s">
        <v>3</v>
      </c>
      <c r="AE218" s="16" t="s">
        <v>3</v>
      </c>
      <c r="AF218" s="16" t="s">
        <v>3</v>
      </c>
      <c r="AG218" s="16" t="s">
        <v>3</v>
      </c>
      <c r="AH218" s="79" t="s">
        <v>3</v>
      </c>
      <c r="AI218" s="167"/>
      <c r="AJ218" s="79" t="s">
        <v>3</v>
      </c>
      <c r="AK218" s="169"/>
      <c r="AL218" s="14" t="s">
        <v>3</v>
      </c>
      <c r="AM218" s="79" t="s">
        <v>3</v>
      </c>
      <c r="AN218" s="917"/>
      <c r="AO218" s="918"/>
      <c r="AP218" s="918"/>
      <c r="AQ218" s="919"/>
      <c r="AR218" s="456" t="str">
        <f t="shared" si="174"/>
        <v/>
      </c>
      <c r="AS218" s="14" t="s">
        <v>3</v>
      </c>
      <c r="AT218" s="16" t="s">
        <v>3</v>
      </c>
      <c r="AU218" s="153" t="s">
        <v>3</v>
      </c>
      <c r="AV218" s="158" t="s">
        <v>3</v>
      </c>
      <c r="AW218" s="79" t="s">
        <v>3</v>
      </c>
      <c r="AX218" s="79" t="s">
        <v>3</v>
      </c>
      <c r="AY218" s="153" t="s">
        <v>3</v>
      </c>
      <c r="AZ218" s="231"/>
      <c r="BA218" s="437" t="str">
        <f>IF($F$12="","",IF($AZ218="","",HLOOKUP($F$12,別紙mast!$D$4:$K$7,3,FALSE)))</f>
        <v/>
      </c>
      <c r="BB218" s="232" t="str">
        <f t="shared" si="161"/>
        <v/>
      </c>
      <c r="BC218" s="232" t="str">
        <f>IF($F$12="","",IF($AZ218="","",HLOOKUP($F$12,別紙mast!$D$9:$K$11,3,FALSE)))</f>
        <v/>
      </c>
      <c r="BD218" s="171" t="str">
        <f t="shared" si="162"/>
        <v/>
      </c>
      <c r="BE218" s="239"/>
      <c r="BF218" s="902" t="str">
        <f>IF($F$12="","",IF($BE218="","",HLOOKUP($F$12,別紙mast!$D$4:$K$7,4,FALSE)))</f>
        <v/>
      </c>
      <c r="BG218" s="903"/>
      <c r="BH218" s="233" t="str">
        <f t="shared" si="163"/>
        <v/>
      </c>
      <c r="BI218" s="235"/>
      <c r="BJ218" s="236"/>
      <c r="BK218" s="236"/>
      <c r="BL218" s="237"/>
      <c r="BM218" s="238"/>
      <c r="BN218" s="453"/>
      <c r="BO218" s="442" t="str">
        <f t="shared" si="164"/>
        <v/>
      </c>
      <c r="BP218" s="433" t="str">
        <f t="shared" si="175"/>
        <v/>
      </c>
      <c r="BQ218" s="445" t="str">
        <f t="shared" si="165"/>
        <v/>
      </c>
      <c r="BR218" s="433" t="str">
        <f t="shared" si="176"/>
        <v/>
      </c>
      <c r="BS218" s="444" t="str">
        <f t="shared" si="177"/>
        <v/>
      </c>
      <c r="BT218" s="432" t="str">
        <f t="shared" si="166"/>
        <v/>
      </c>
      <c r="BU218" s="441" t="str">
        <f t="shared" si="167"/>
        <v/>
      </c>
      <c r="BV218" s="457" t="str">
        <f t="shared" si="168"/>
        <v/>
      </c>
      <c r="BW218" s="215"/>
      <c r="BX218" s="222" t="str">
        <f t="shared" si="178"/>
        <v/>
      </c>
      <c r="BY218" s="222" t="str">
        <f t="shared" si="179"/>
        <v/>
      </c>
      <c r="BZ218" s="222" t="str">
        <f t="shared" si="180"/>
        <v/>
      </c>
      <c r="CA218" s="222" t="str">
        <f t="shared" si="181"/>
        <v/>
      </c>
      <c r="CB218" s="222" t="s">
        <v>468</v>
      </c>
      <c r="CC218" s="115"/>
      <c r="CD218" s="193" t="str">
        <f t="shared" si="182"/>
        <v/>
      </c>
      <c r="CE218" s="192" t="str">
        <f t="shared" si="183"/>
        <v/>
      </c>
      <c r="CF218" s="192" t="str">
        <f t="shared" si="184"/>
        <v/>
      </c>
      <c r="CG218" s="448" t="str">
        <f t="shared" si="185"/>
        <v/>
      </c>
      <c r="CH218" s="192" t="str">
        <f t="shared" si="186"/>
        <v/>
      </c>
      <c r="CI218" s="448" t="str">
        <f t="shared" si="187"/>
        <v/>
      </c>
      <c r="CJ218" s="446" t="str">
        <f t="shared" si="188"/>
        <v/>
      </c>
      <c r="CK218" s="386" t="str">
        <f t="shared" si="189"/>
        <v/>
      </c>
      <c r="CL218" s="387" t="str">
        <f t="shared" si="190"/>
        <v/>
      </c>
      <c r="CM218" s="387" t="str">
        <f t="shared" si="191"/>
        <v/>
      </c>
      <c r="CN218" s="430" t="str">
        <f t="shared" si="169"/>
        <v/>
      </c>
      <c r="CO218" s="229" t="str">
        <f t="shared" si="192"/>
        <v/>
      </c>
      <c r="CP218" s="229" t="str">
        <f t="shared" si="170"/>
        <v/>
      </c>
      <c r="CQ218" s="230" t="str">
        <f t="shared" si="193"/>
        <v/>
      </c>
      <c r="CR218" s="229" t="str">
        <f t="shared" si="171"/>
        <v/>
      </c>
      <c r="CS218" s="230" t="str">
        <f t="shared" si="172"/>
        <v/>
      </c>
      <c r="CT218" s="428" t="str">
        <f t="shared" si="173"/>
        <v/>
      </c>
      <c r="CU218" s="115"/>
      <c r="CV218" s="115"/>
      <c r="CW218" s="115"/>
      <c r="CX218" s="115"/>
      <c r="CY218" s="115"/>
      <c r="CZ218" s="115"/>
      <c r="DA218" s="115"/>
      <c r="DB218" s="115"/>
      <c r="DC218" s="115"/>
      <c r="DD218" s="115"/>
      <c r="DE218" s="115"/>
      <c r="DF218" s="115"/>
      <c r="DG218" s="125"/>
    </row>
    <row r="219" spans="2:111" ht="17.100000000000001" customHeight="1">
      <c r="B219" s="434">
        <v>189</v>
      </c>
      <c r="C219" s="904"/>
      <c r="D219" s="905"/>
      <c r="E219" s="905"/>
      <c r="F219" s="906"/>
      <c r="G219" s="907"/>
      <c r="H219" s="908"/>
      <c r="I219" s="909"/>
      <c r="J219" s="910"/>
      <c r="K219" s="911"/>
      <c r="L219" s="912"/>
      <c r="M219" s="912"/>
      <c r="N219" s="913"/>
      <c r="O219" s="14" t="s">
        <v>3</v>
      </c>
      <c r="P219" s="144" t="s">
        <v>3</v>
      </c>
      <c r="Q219" s="144" t="s">
        <v>3</v>
      </c>
      <c r="R219" s="79" t="s">
        <v>3</v>
      </c>
      <c r="S219" s="914"/>
      <c r="T219" s="915"/>
      <c r="U219" s="916"/>
      <c r="V219" s="14" t="s">
        <v>3</v>
      </c>
      <c r="W219" s="144" t="s">
        <v>3</v>
      </c>
      <c r="X219" s="144" t="s">
        <v>3</v>
      </c>
      <c r="Y219" s="79" t="s">
        <v>3</v>
      </c>
      <c r="Z219" s="914"/>
      <c r="AA219" s="915"/>
      <c r="AB219" s="916"/>
      <c r="AC219" s="14" t="s">
        <v>3</v>
      </c>
      <c r="AD219" s="16" t="s">
        <v>3</v>
      </c>
      <c r="AE219" s="16" t="s">
        <v>3</v>
      </c>
      <c r="AF219" s="16" t="s">
        <v>3</v>
      </c>
      <c r="AG219" s="16" t="s">
        <v>3</v>
      </c>
      <c r="AH219" s="79" t="s">
        <v>3</v>
      </c>
      <c r="AI219" s="167"/>
      <c r="AJ219" s="79" t="s">
        <v>3</v>
      </c>
      <c r="AK219" s="169"/>
      <c r="AL219" s="14" t="s">
        <v>3</v>
      </c>
      <c r="AM219" s="79" t="s">
        <v>3</v>
      </c>
      <c r="AN219" s="917"/>
      <c r="AO219" s="918"/>
      <c r="AP219" s="918"/>
      <c r="AQ219" s="919"/>
      <c r="AR219" s="456" t="str">
        <f t="shared" si="174"/>
        <v/>
      </c>
      <c r="AS219" s="14" t="s">
        <v>3</v>
      </c>
      <c r="AT219" s="16" t="s">
        <v>3</v>
      </c>
      <c r="AU219" s="153" t="s">
        <v>3</v>
      </c>
      <c r="AV219" s="158" t="s">
        <v>3</v>
      </c>
      <c r="AW219" s="79" t="s">
        <v>3</v>
      </c>
      <c r="AX219" s="79" t="s">
        <v>3</v>
      </c>
      <c r="AY219" s="153" t="s">
        <v>3</v>
      </c>
      <c r="AZ219" s="231"/>
      <c r="BA219" s="437" t="str">
        <f>IF($F$12="","",IF($AZ219="","",HLOOKUP($F$12,別紙mast!$D$4:$K$7,3,FALSE)))</f>
        <v/>
      </c>
      <c r="BB219" s="232" t="str">
        <f t="shared" si="161"/>
        <v/>
      </c>
      <c r="BC219" s="232" t="str">
        <f>IF($F$12="","",IF($AZ219="","",HLOOKUP($F$12,別紙mast!$D$9:$K$11,3,FALSE)))</f>
        <v/>
      </c>
      <c r="BD219" s="171" t="str">
        <f t="shared" si="162"/>
        <v/>
      </c>
      <c r="BE219" s="239"/>
      <c r="BF219" s="902" t="str">
        <f>IF($F$12="","",IF($BE219="","",HLOOKUP($F$12,別紙mast!$D$4:$K$7,4,FALSE)))</f>
        <v/>
      </c>
      <c r="BG219" s="903"/>
      <c r="BH219" s="233" t="str">
        <f t="shared" si="163"/>
        <v/>
      </c>
      <c r="BI219" s="235"/>
      <c r="BJ219" s="236"/>
      <c r="BK219" s="236"/>
      <c r="BL219" s="237"/>
      <c r="BM219" s="238"/>
      <c r="BN219" s="453"/>
      <c r="BO219" s="442" t="str">
        <f t="shared" si="164"/>
        <v/>
      </c>
      <c r="BP219" s="433" t="str">
        <f t="shared" si="175"/>
        <v/>
      </c>
      <c r="BQ219" s="445" t="str">
        <f t="shared" si="165"/>
        <v/>
      </c>
      <c r="BR219" s="433" t="str">
        <f t="shared" si="176"/>
        <v/>
      </c>
      <c r="BS219" s="444" t="str">
        <f t="shared" si="177"/>
        <v/>
      </c>
      <c r="BT219" s="432" t="str">
        <f t="shared" si="166"/>
        <v/>
      </c>
      <c r="BU219" s="441" t="str">
        <f t="shared" si="167"/>
        <v/>
      </c>
      <c r="BV219" s="457" t="str">
        <f t="shared" si="168"/>
        <v/>
      </c>
      <c r="BW219" s="215"/>
      <c r="BX219" s="222" t="str">
        <f t="shared" si="178"/>
        <v/>
      </c>
      <c r="BY219" s="222" t="str">
        <f t="shared" si="179"/>
        <v/>
      </c>
      <c r="BZ219" s="222" t="str">
        <f t="shared" si="180"/>
        <v/>
      </c>
      <c r="CA219" s="222" t="str">
        <f t="shared" si="181"/>
        <v/>
      </c>
      <c r="CB219" s="222" t="s">
        <v>468</v>
      </c>
      <c r="CC219" s="115"/>
      <c r="CD219" s="193" t="str">
        <f t="shared" si="182"/>
        <v/>
      </c>
      <c r="CE219" s="192" t="str">
        <f t="shared" si="183"/>
        <v/>
      </c>
      <c r="CF219" s="192" t="str">
        <f t="shared" si="184"/>
        <v/>
      </c>
      <c r="CG219" s="448" t="str">
        <f t="shared" si="185"/>
        <v/>
      </c>
      <c r="CH219" s="192" t="str">
        <f t="shared" si="186"/>
        <v/>
      </c>
      <c r="CI219" s="448" t="str">
        <f t="shared" si="187"/>
        <v/>
      </c>
      <c r="CJ219" s="446" t="str">
        <f t="shared" si="188"/>
        <v/>
      </c>
      <c r="CK219" s="386" t="str">
        <f t="shared" si="189"/>
        <v/>
      </c>
      <c r="CL219" s="387" t="str">
        <f t="shared" si="190"/>
        <v/>
      </c>
      <c r="CM219" s="387" t="str">
        <f t="shared" si="191"/>
        <v/>
      </c>
      <c r="CN219" s="430" t="str">
        <f t="shared" si="169"/>
        <v/>
      </c>
      <c r="CO219" s="229" t="str">
        <f t="shared" si="192"/>
        <v/>
      </c>
      <c r="CP219" s="229" t="str">
        <f t="shared" si="170"/>
        <v/>
      </c>
      <c r="CQ219" s="230" t="str">
        <f t="shared" si="193"/>
        <v/>
      </c>
      <c r="CR219" s="229" t="str">
        <f t="shared" si="171"/>
        <v/>
      </c>
      <c r="CS219" s="230" t="str">
        <f t="shared" si="172"/>
        <v/>
      </c>
      <c r="CT219" s="428" t="str">
        <f t="shared" si="173"/>
        <v/>
      </c>
      <c r="CU219" s="115"/>
      <c r="CV219" s="115"/>
      <c r="CW219" s="115"/>
      <c r="CX219" s="115"/>
      <c r="CY219" s="115"/>
      <c r="CZ219" s="115"/>
      <c r="DA219" s="115"/>
      <c r="DB219" s="115"/>
      <c r="DC219" s="115"/>
      <c r="DD219" s="115"/>
      <c r="DE219" s="115"/>
      <c r="DF219" s="115"/>
      <c r="DG219" s="125"/>
    </row>
    <row r="220" spans="2:111" ht="17.100000000000001" customHeight="1">
      <c r="B220" s="434">
        <v>190</v>
      </c>
      <c r="C220" s="904"/>
      <c r="D220" s="905"/>
      <c r="E220" s="905"/>
      <c r="F220" s="906"/>
      <c r="G220" s="907"/>
      <c r="H220" s="908"/>
      <c r="I220" s="909"/>
      <c r="J220" s="910"/>
      <c r="K220" s="911"/>
      <c r="L220" s="912"/>
      <c r="M220" s="912"/>
      <c r="N220" s="913"/>
      <c r="O220" s="14" t="s">
        <v>3</v>
      </c>
      <c r="P220" s="144" t="s">
        <v>3</v>
      </c>
      <c r="Q220" s="144" t="s">
        <v>3</v>
      </c>
      <c r="R220" s="79" t="s">
        <v>3</v>
      </c>
      <c r="S220" s="914"/>
      <c r="T220" s="915"/>
      <c r="U220" s="916"/>
      <c r="V220" s="14" t="s">
        <v>3</v>
      </c>
      <c r="W220" s="144" t="s">
        <v>3</v>
      </c>
      <c r="X220" s="144" t="s">
        <v>3</v>
      </c>
      <c r="Y220" s="79" t="s">
        <v>3</v>
      </c>
      <c r="Z220" s="914"/>
      <c r="AA220" s="915"/>
      <c r="AB220" s="916"/>
      <c r="AC220" s="14" t="s">
        <v>3</v>
      </c>
      <c r="AD220" s="16" t="s">
        <v>3</v>
      </c>
      <c r="AE220" s="16" t="s">
        <v>3</v>
      </c>
      <c r="AF220" s="16" t="s">
        <v>3</v>
      </c>
      <c r="AG220" s="16" t="s">
        <v>3</v>
      </c>
      <c r="AH220" s="79" t="s">
        <v>3</v>
      </c>
      <c r="AI220" s="167"/>
      <c r="AJ220" s="79" t="s">
        <v>3</v>
      </c>
      <c r="AK220" s="169"/>
      <c r="AL220" s="14" t="s">
        <v>3</v>
      </c>
      <c r="AM220" s="79" t="s">
        <v>3</v>
      </c>
      <c r="AN220" s="917"/>
      <c r="AO220" s="918"/>
      <c r="AP220" s="918"/>
      <c r="AQ220" s="919"/>
      <c r="AR220" s="456" t="str">
        <f t="shared" si="174"/>
        <v/>
      </c>
      <c r="AS220" s="14" t="s">
        <v>3</v>
      </c>
      <c r="AT220" s="16" t="s">
        <v>3</v>
      </c>
      <c r="AU220" s="153" t="s">
        <v>3</v>
      </c>
      <c r="AV220" s="158" t="s">
        <v>3</v>
      </c>
      <c r="AW220" s="79" t="s">
        <v>3</v>
      </c>
      <c r="AX220" s="79" t="s">
        <v>3</v>
      </c>
      <c r="AY220" s="153" t="s">
        <v>3</v>
      </c>
      <c r="AZ220" s="231"/>
      <c r="BA220" s="437" t="str">
        <f>IF($F$12="","",IF($AZ220="","",HLOOKUP($F$12,別紙mast!$D$4:$K$7,3,FALSE)))</f>
        <v/>
      </c>
      <c r="BB220" s="232" t="str">
        <f t="shared" si="161"/>
        <v/>
      </c>
      <c r="BC220" s="232" t="str">
        <f>IF($F$12="","",IF($AZ220="","",HLOOKUP($F$12,別紙mast!$D$9:$K$11,3,FALSE)))</f>
        <v/>
      </c>
      <c r="BD220" s="171" t="str">
        <f t="shared" si="162"/>
        <v/>
      </c>
      <c r="BE220" s="239"/>
      <c r="BF220" s="902" t="str">
        <f>IF($F$12="","",IF($BE220="","",HLOOKUP($F$12,別紙mast!$D$4:$K$7,4,FALSE)))</f>
        <v/>
      </c>
      <c r="BG220" s="903"/>
      <c r="BH220" s="233" t="str">
        <f t="shared" si="163"/>
        <v/>
      </c>
      <c r="BI220" s="235"/>
      <c r="BJ220" s="236"/>
      <c r="BK220" s="236"/>
      <c r="BL220" s="237"/>
      <c r="BM220" s="238"/>
      <c r="BN220" s="453"/>
      <c r="BO220" s="442" t="str">
        <f t="shared" si="164"/>
        <v/>
      </c>
      <c r="BP220" s="433" t="str">
        <f t="shared" si="175"/>
        <v/>
      </c>
      <c r="BQ220" s="445" t="str">
        <f t="shared" si="165"/>
        <v/>
      </c>
      <c r="BR220" s="433" t="str">
        <f t="shared" si="176"/>
        <v/>
      </c>
      <c r="BS220" s="444" t="str">
        <f t="shared" si="177"/>
        <v/>
      </c>
      <c r="BT220" s="432" t="str">
        <f t="shared" si="166"/>
        <v/>
      </c>
      <c r="BU220" s="441" t="str">
        <f t="shared" si="167"/>
        <v/>
      </c>
      <c r="BV220" s="457" t="str">
        <f t="shared" si="168"/>
        <v/>
      </c>
      <c r="BW220" s="215"/>
      <c r="BX220" s="222" t="str">
        <f t="shared" si="178"/>
        <v/>
      </c>
      <c r="BY220" s="222" t="str">
        <f t="shared" si="179"/>
        <v/>
      </c>
      <c r="BZ220" s="222" t="str">
        <f t="shared" si="180"/>
        <v/>
      </c>
      <c r="CA220" s="222" t="str">
        <f t="shared" si="181"/>
        <v/>
      </c>
      <c r="CB220" s="222" t="s">
        <v>468</v>
      </c>
      <c r="CC220" s="115"/>
      <c r="CD220" s="193" t="str">
        <f t="shared" si="182"/>
        <v/>
      </c>
      <c r="CE220" s="192" t="str">
        <f t="shared" si="183"/>
        <v/>
      </c>
      <c r="CF220" s="192" t="str">
        <f t="shared" si="184"/>
        <v/>
      </c>
      <c r="CG220" s="448" t="str">
        <f t="shared" si="185"/>
        <v/>
      </c>
      <c r="CH220" s="192" t="str">
        <f t="shared" si="186"/>
        <v/>
      </c>
      <c r="CI220" s="448" t="str">
        <f t="shared" si="187"/>
        <v/>
      </c>
      <c r="CJ220" s="446" t="str">
        <f t="shared" si="188"/>
        <v/>
      </c>
      <c r="CK220" s="386" t="str">
        <f t="shared" si="189"/>
        <v/>
      </c>
      <c r="CL220" s="387" t="str">
        <f t="shared" si="190"/>
        <v/>
      </c>
      <c r="CM220" s="387" t="str">
        <f t="shared" si="191"/>
        <v/>
      </c>
      <c r="CN220" s="430" t="str">
        <f t="shared" si="169"/>
        <v/>
      </c>
      <c r="CO220" s="229" t="str">
        <f t="shared" si="192"/>
        <v/>
      </c>
      <c r="CP220" s="229" t="str">
        <f t="shared" si="170"/>
        <v/>
      </c>
      <c r="CQ220" s="230" t="str">
        <f t="shared" si="193"/>
        <v/>
      </c>
      <c r="CR220" s="229" t="str">
        <f t="shared" si="171"/>
        <v/>
      </c>
      <c r="CS220" s="230" t="str">
        <f t="shared" si="172"/>
        <v/>
      </c>
      <c r="CT220" s="428" t="str">
        <f t="shared" si="173"/>
        <v/>
      </c>
      <c r="CU220" s="115"/>
      <c r="CV220" s="115"/>
      <c r="CW220" s="115"/>
      <c r="CX220" s="115"/>
      <c r="CY220" s="115"/>
      <c r="CZ220" s="115"/>
      <c r="DA220" s="115"/>
      <c r="DB220" s="115"/>
      <c r="DC220" s="115"/>
      <c r="DD220" s="115"/>
      <c r="DE220" s="115"/>
      <c r="DF220" s="115"/>
      <c r="DG220" s="125"/>
    </row>
    <row r="221" spans="2:111" ht="17.100000000000001" customHeight="1">
      <c r="B221" s="434">
        <v>191</v>
      </c>
      <c r="C221" s="904"/>
      <c r="D221" s="905"/>
      <c r="E221" s="905"/>
      <c r="F221" s="906"/>
      <c r="G221" s="907"/>
      <c r="H221" s="908"/>
      <c r="I221" s="909"/>
      <c r="J221" s="910"/>
      <c r="K221" s="911"/>
      <c r="L221" s="912"/>
      <c r="M221" s="912"/>
      <c r="N221" s="913"/>
      <c r="O221" s="14" t="s">
        <v>3</v>
      </c>
      <c r="P221" s="144" t="s">
        <v>3</v>
      </c>
      <c r="Q221" s="144" t="s">
        <v>3</v>
      </c>
      <c r="R221" s="79" t="s">
        <v>3</v>
      </c>
      <c r="S221" s="914"/>
      <c r="T221" s="915"/>
      <c r="U221" s="916"/>
      <c r="V221" s="14" t="s">
        <v>3</v>
      </c>
      <c r="W221" s="144" t="s">
        <v>3</v>
      </c>
      <c r="X221" s="144" t="s">
        <v>3</v>
      </c>
      <c r="Y221" s="79" t="s">
        <v>3</v>
      </c>
      <c r="Z221" s="914"/>
      <c r="AA221" s="915"/>
      <c r="AB221" s="916"/>
      <c r="AC221" s="14" t="s">
        <v>3</v>
      </c>
      <c r="AD221" s="16" t="s">
        <v>3</v>
      </c>
      <c r="AE221" s="16" t="s">
        <v>3</v>
      </c>
      <c r="AF221" s="16" t="s">
        <v>3</v>
      </c>
      <c r="AG221" s="16" t="s">
        <v>3</v>
      </c>
      <c r="AH221" s="79" t="s">
        <v>3</v>
      </c>
      <c r="AI221" s="167"/>
      <c r="AJ221" s="79" t="s">
        <v>3</v>
      </c>
      <c r="AK221" s="169"/>
      <c r="AL221" s="14" t="s">
        <v>3</v>
      </c>
      <c r="AM221" s="79" t="s">
        <v>3</v>
      </c>
      <c r="AN221" s="917"/>
      <c r="AO221" s="918"/>
      <c r="AP221" s="918"/>
      <c r="AQ221" s="919"/>
      <c r="AR221" s="456" t="str">
        <f t="shared" si="174"/>
        <v/>
      </c>
      <c r="AS221" s="14" t="s">
        <v>3</v>
      </c>
      <c r="AT221" s="16" t="s">
        <v>3</v>
      </c>
      <c r="AU221" s="153" t="s">
        <v>3</v>
      </c>
      <c r="AV221" s="158" t="s">
        <v>3</v>
      </c>
      <c r="AW221" s="79" t="s">
        <v>3</v>
      </c>
      <c r="AX221" s="79" t="s">
        <v>3</v>
      </c>
      <c r="AY221" s="153" t="s">
        <v>3</v>
      </c>
      <c r="AZ221" s="231"/>
      <c r="BA221" s="437" t="str">
        <f>IF($F$12="","",IF($AZ221="","",HLOOKUP($F$12,別紙mast!$D$4:$K$7,3,FALSE)))</f>
        <v/>
      </c>
      <c r="BB221" s="232" t="str">
        <f t="shared" si="161"/>
        <v/>
      </c>
      <c r="BC221" s="232" t="str">
        <f>IF($F$12="","",IF($AZ221="","",HLOOKUP($F$12,別紙mast!$D$9:$K$11,3,FALSE)))</f>
        <v/>
      </c>
      <c r="BD221" s="171" t="str">
        <f t="shared" si="162"/>
        <v/>
      </c>
      <c r="BE221" s="239"/>
      <c r="BF221" s="902" t="str">
        <f>IF($F$12="","",IF($BE221="","",HLOOKUP($F$12,別紙mast!$D$4:$K$7,4,FALSE)))</f>
        <v/>
      </c>
      <c r="BG221" s="903"/>
      <c r="BH221" s="233" t="str">
        <f t="shared" si="163"/>
        <v/>
      </c>
      <c r="BI221" s="235"/>
      <c r="BJ221" s="236"/>
      <c r="BK221" s="236"/>
      <c r="BL221" s="237"/>
      <c r="BM221" s="238"/>
      <c r="BN221" s="453"/>
      <c r="BO221" s="442" t="str">
        <f t="shared" si="164"/>
        <v/>
      </c>
      <c r="BP221" s="433" t="str">
        <f t="shared" si="175"/>
        <v/>
      </c>
      <c r="BQ221" s="445" t="str">
        <f t="shared" si="165"/>
        <v/>
      </c>
      <c r="BR221" s="433" t="str">
        <f t="shared" si="176"/>
        <v/>
      </c>
      <c r="BS221" s="444" t="str">
        <f t="shared" si="177"/>
        <v/>
      </c>
      <c r="BT221" s="432" t="str">
        <f t="shared" si="166"/>
        <v/>
      </c>
      <c r="BU221" s="441" t="str">
        <f t="shared" si="167"/>
        <v/>
      </c>
      <c r="BV221" s="457" t="str">
        <f t="shared" si="168"/>
        <v/>
      </c>
      <c r="BW221" s="215"/>
      <c r="BX221" s="222" t="str">
        <f t="shared" si="178"/>
        <v/>
      </c>
      <c r="BY221" s="222" t="str">
        <f t="shared" si="179"/>
        <v/>
      </c>
      <c r="BZ221" s="222" t="str">
        <f t="shared" si="180"/>
        <v/>
      </c>
      <c r="CA221" s="222" t="str">
        <f t="shared" si="181"/>
        <v/>
      </c>
      <c r="CB221" s="222" t="s">
        <v>468</v>
      </c>
      <c r="CC221" s="115"/>
      <c r="CD221" s="193" t="str">
        <f t="shared" si="182"/>
        <v/>
      </c>
      <c r="CE221" s="192" t="str">
        <f t="shared" si="183"/>
        <v/>
      </c>
      <c r="CF221" s="192" t="str">
        <f t="shared" si="184"/>
        <v/>
      </c>
      <c r="CG221" s="448" t="str">
        <f t="shared" si="185"/>
        <v/>
      </c>
      <c r="CH221" s="192" t="str">
        <f t="shared" si="186"/>
        <v/>
      </c>
      <c r="CI221" s="448" t="str">
        <f t="shared" si="187"/>
        <v/>
      </c>
      <c r="CJ221" s="446" t="str">
        <f t="shared" si="188"/>
        <v/>
      </c>
      <c r="CK221" s="386" t="str">
        <f t="shared" si="189"/>
        <v/>
      </c>
      <c r="CL221" s="387" t="str">
        <f t="shared" si="190"/>
        <v/>
      </c>
      <c r="CM221" s="387" t="str">
        <f t="shared" si="191"/>
        <v/>
      </c>
      <c r="CN221" s="430" t="str">
        <f t="shared" si="169"/>
        <v/>
      </c>
      <c r="CO221" s="229" t="str">
        <f t="shared" si="192"/>
        <v/>
      </c>
      <c r="CP221" s="229" t="str">
        <f t="shared" si="170"/>
        <v/>
      </c>
      <c r="CQ221" s="230" t="str">
        <f t="shared" si="193"/>
        <v/>
      </c>
      <c r="CR221" s="229" t="str">
        <f t="shared" si="171"/>
        <v/>
      </c>
      <c r="CS221" s="230" t="str">
        <f t="shared" si="172"/>
        <v/>
      </c>
      <c r="CT221" s="428" t="str">
        <f t="shared" si="173"/>
        <v/>
      </c>
      <c r="CU221" s="115"/>
      <c r="CV221" s="115"/>
      <c r="CW221" s="115"/>
      <c r="CX221" s="115"/>
      <c r="CY221" s="115"/>
      <c r="CZ221" s="115"/>
      <c r="DA221" s="115"/>
      <c r="DB221" s="115"/>
      <c r="DC221" s="115"/>
      <c r="DD221" s="115"/>
      <c r="DE221" s="115"/>
      <c r="DF221" s="115"/>
      <c r="DG221" s="125"/>
    </row>
    <row r="222" spans="2:111" ht="17.100000000000001" customHeight="1">
      <c r="B222" s="434">
        <v>192</v>
      </c>
      <c r="C222" s="904"/>
      <c r="D222" s="905"/>
      <c r="E222" s="905"/>
      <c r="F222" s="906"/>
      <c r="G222" s="907"/>
      <c r="H222" s="908"/>
      <c r="I222" s="909"/>
      <c r="J222" s="910"/>
      <c r="K222" s="911"/>
      <c r="L222" s="912"/>
      <c r="M222" s="912"/>
      <c r="N222" s="913"/>
      <c r="O222" s="14" t="s">
        <v>3</v>
      </c>
      <c r="P222" s="144" t="s">
        <v>3</v>
      </c>
      <c r="Q222" s="144" t="s">
        <v>3</v>
      </c>
      <c r="R222" s="79" t="s">
        <v>3</v>
      </c>
      <c r="S222" s="914"/>
      <c r="T222" s="915"/>
      <c r="U222" s="916"/>
      <c r="V222" s="14" t="s">
        <v>3</v>
      </c>
      <c r="W222" s="144" t="s">
        <v>3</v>
      </c>
      <c r="X222" s="144" t="s">
        <v>3</v>
      </c>
      <c r="Y222" s="79" t="s">
        <v>3</v>
      </c>
      <c r="Z222" s="914"/>
      <c r="AA222" s="915"/>
      <c r="AB222" s="916"/>
      <c r="AC222" s="14" t="s">
        <v>3</v>
      </c>
      <c r="AD222" s="16" t="s">
        <v>3</v>
      </c>
      <c r="AE222" s="16" t="s">
        <v>3</v>
      </c>
      <c r="AF222" s="16" t="s">
        <v>3</v>
      </c>
      <c r="AG222" s="16" t="s">
        <v>3</v>
      </c>
      <c r="AH222" s="79" t="s">
        <v>3</v>
      </c>
      <c r="AI222" s="167"/>
      <c r="AJ222" s="79" t="s">
        <v>3</v>
      </c>
      <c r="AK222" s="169"/>
      <c r="AL222" s="14" t="s">
        <v>3</v>
      </c>
      <c r="AM222" s="79" t="s">
        <v>3</v>
      </c>
      <c r="AN222" s="917"/>
      <c r="AO222" s="918"/>
      <c r="AP222" s="918"/>
      <c r="AQ222" s="919"/>
      <c r="AR222" s="456" t="str">
        <f t="shared" si="174"/>
        <v/>
      </c>
      <c r="AS222" s="14" t="s">
        <v>3</v>
      </c>
      <c r="AT222" s="16" t="s">
        <v>3</v>
      </c>
      <c r="AU222" s="153" t="s">
        <v>3</v>
      </c>
      <c r="AV222" s="158" t="s">
        <v>3</v>
      </c>
      <c r="AW222" s="79" t="s">
        <v>3</v>
      </c>
      <c r="AX222" s="79" t="s">
        <v>3</v>
      </c>
      <c r="AY222" s="153" t="s">
        <v>3</v>
      </c>
      <c r="AZ222" s="231"/>
      <c r="BA222" s="437" t="str">
        <f>IF($F$12="","",IF($AZ222="","",HLOOKUP($F$12,別紙mast!$D$4:$K$7,3,FALSE)))</f>
        <v/>
      </c>
      <c r="BB222" s="232" t="str">
        <f t="shared" si="161"/>
        <v/>
      </c>
      <c r="BC222" s="232" t="str">
        <f>IF($F$12="","",IF($AZ222="","",HLOOKUP($F$12,別紙mast!$D$9:$K$11,3,FALSE)))</f>
        <v/>
      </c>
      <c r="BD222" s="171" t="str">
        <f t="shared" si="162"/>
        <v/>
      </c>
      <c r="BE222" s="239"/>
      <c r="BF222" s="902" t="str">
        <f>IF($F$12="","",IF($BE222="","",HLOOKUP($F$12,別紙mast!$D$4:$K$7,4,FALSE)))</f>
        <v/>
      </c>
      <c r="BG222" s="903"/>
      <c r="BH222" s="233" t="str">
        <f t="shared" si="163"/>
        <v/>
      </c>
      <c r="BI222" s="235"/>
      <c r="BJ222" s="236"/>
      <c r="BK222" s="236"/>
      <c r="BL222" s="237"/>
      <c r="BM222" s="238"/>
      <c r="BN222" s="453"/>
      <c r="BO222" s="442" t="str">
        <f t="shared" si="164"/>
        <v/>
      </c>
      <c r="BP222" s="433" t="str">
        <f t="shared" si="175"/>
        <v/>
      </c>
      <c r="BQ222" s="445" t="str">
        <f t="shared" si="165"/>
        <v/>
      </c>
      <c r="BR222" s="433" t="str">
        <f t="shared" si="176"/>
        <v/>
      </c>
      <c r="BS222" s="444" t="str">
        <f t="shared" si="177"/>
        <v/>
      </c>
      <c r="BT222" s="432" t="str">
        <f t="shared" si="166"/>
        <v/>
      </c>
      <c r="BU222" s="441" t="str">
        <f t="shared" si="167"/>
        <v/>
      </c>
      <c r="BV222" s="457" t="str">
        <f t="shared" si="168"/>
        <v/>
      </c>
      <c r="BW222" s="215"/>
      <c r="BX222" s="222" t="str">
        <f t="shared" si="178"/>
        <v/>
      </c>
      <c r="BY222" s="222" t="str">
        <f t="shared" si="179"/>
        <v/>
      </c>
      <c r="BZ222" s="222" t="str">
        <f t="shared" si="180"/>
        <v/>
      </c>
      <c r="CA222" s="222" t="str">
        <f t="shared" si="181"/>
        <v/>
      </c>
      <c r="CB222" s="222" t="s">
        <v>468</v>
      </c>
      <c r="CC222" s="115"/>
      <c r="CD222" s="193" t="str">
        <f t="shared" si="182"/>
        <v/>
      </c>
      <c r="CE222" s="192" t="str">
        <f t="shared" si="183"/>
        <v/>
      </c>
      <c r="CF222" s="192" t="str">
        <f t="shared" si="184"/>
        <v/>
      </c>
      <c r="CG222" s="448" t="str">
        <f t="shared" si="185"/>
        <v/>
      </c>
      <c r="CH222" s="192" t="str">
        <f t="shared" si="186"/>
        <v/>
      </c>
      <c r="CI222" s="448" t="str">
        <f t="shared" si="187"/>
        <v/>
      </c>
      <c r="CJ222" s="446" t="str">
        <f t="shared" si="188"/>
        <v/>
      </c>
      <c r="CK222" s="386" t="str">
        <f t="shared" si="189"/>
        <v/>
      </c>
      <c r="CL222" s="387" t="str">
        <f t="shared" si="190"/>
        <v/>
      </c>
      <c r="CM222" s="387" t="str">
        <f t="shared" si="191"/>
        <v/>
      </c>
      <c r="CN222" s="430" t="str">
        <f t="shared" si="169"/>
        <v/>
      </c>
      <c r="CO222" s="229" t="str">
        <f t="shared" si="192"/>
        <v/>
      </c>
      <c r="CP222" s="229" t="str">
        <f t="shared" si="170"/>
        <v/>
      </c>
      <c r="CQ222" s="230" t="str">
        <f t="shared" si="193"/>
        <v/>
      </c>
      <c r="CR222" s="229" t="str">
        <f t="shared" si="171"/>
        <v/>
      </c>
      <c r="CS222" s="230" t="str">
        <f t="shared" si="172"/>
        <v/>
      </c>
      <c r="CT222" s="428" t="str">
        <f t="shared" si="173"/>
        <v/>
      </c>
      <c r="CU222" s="115"/>
      <c r="CV222" s="115"/>
      <c r="CW222" s="115"/>
      <c r="CX222" s="115"/>
      <c r="CY222" s="115"/>
      <c r="CZ222" s="115"/>
      <c r="DA222" s="115"/>
      <c r="DB222" s="115"/>
      <c r="DC222" s="115"/>
      <c r="DD222" s="115"/>
      <c r="DE222" s="115"/>
      <c r="DF222" s="115"/>
      <c r="DG222" s="125"/>
    </row>
    <row r="223" spans="2:111" ht="17.100000000000001" customHeight="1">
      <c r="B223" s="434">
        <v>193</v>
      </c>
      <c r="C223" s="904"/>
      <c r="D223" s="905"/>
      <c r="E223" s="905"/>
      <c r="F223" s="906"/>
      <c r="G223" s="907"/>
      <c r="H223" s="908"/>
      <c r="I223" s="909"/>
      <c r="J223" s="910"/>
      <c r="K223" s="911"/>
      <c r="L223" s="912"/>
      <c r="M223" s="912"/>
      <c r="N223" s="913"/>
      <c r="O223" s="14" t="s">
        <v>3</v>
      </c>
      <c r="P223" s="144" t="s">
        <v>3</v>
      </c>
      <c r="Q223" s="144" t="s">
        <v>3</v>
      </c>
      <c r="R223" s="79" t="s">
        <v>3</v>
      </c>
      <c r="S223" s="914"/>
      <c r="T223" s="915"/>
      <c r="U223" s="916"/>
      <c r="V223" s="15" t="s">
        <v>3</v>
      </c>
      <c r="W223" s="144" t="s">
        <v>3</v>
      </c>
      <c r="X223" s="144" t="s">
        <v>3</v>
      </c>
      <c r="Y223" s="79" t="s">
        <v>3</v>
      </c>
      <c r="Z223" s="914"/>
      <c r="AA223" s="915"/>
      <c r="AB223" s="916"/>
      <c r="AC223" s="14" t="s">
        <v>3</v>
      </c>
      <c r="AD223" s="16" t="s">
        <v>3</v>
      </c>
      <c r="AE223" s="16" t="s">
        <v>3</v>
      </c>
      <c r="AF223" s="16" t="s">
        <v>3</v>
      </c>
      <c r="AG223" s="16" t="s">
        <v>3</v>
      </c>
      <c r="AH223" s="79" t="s">
        <v>3</v>
      </c>
      <c r="AI223" s="167"/>
      <c r="AJ223" s="79" t="s">
        <v>3</v>
      </c>
      <c r="AK223" s="169"/>
      <c r="AL223" s="14" t="s">
        <v>3</v>
      </c>
      <c r="AM223" s="79" t="s">
        <v>3</v>
      </c>
      <c r="AN223" s="917"/>
      <c r="AO223" s="918"/>
      <c r="AP223" s="918"/>
      <c r="AQ223" s="919"/>
      <c r="AR223" s="456" t="str">
        <f t="shared" si="174"/>
        <v/>
      </c>
      <c r="AS223" s="14" t="s">
        <v>3</v>
      </c>
      <c r="AT223" s="16" t="s">
        <v>3</v>
      </c>
      <c r="AU223" s="153" t="s">
        <v>3</v>
      </c>
      <c r="AV223" s="158" t="s">
        <v>3</v>
      </c>
      <c r="AW223" s="79" t="s">
        <v>3</v>
      </c>
      <c r="AX223" s="79" t="s">
        <v>3</v>
      </c>
      <c r="AY223" s="153" t="s">
        <v>3</v>
      </c>
      <c r="AZ223" s="231"/>
      <c r="BA223" s="437" t="str">
        <f>IF($F$12="","",IF($AZ223="","",HLOOKUP($F$12,別紙mast!$D$4:$K$7,3,FALSE)))</f>
        <v/>
      </c>
      <c r="BB223" s="232" t="str">
        <f t="shared" si="161"/>
        <v/>
      </c>
      <c r="BC223" s="232" t="str">
        <f>IF($F$12="","",IF($AZ223="","",HLOOKUP($F$12,別紙mast!$D$9:$K$11,3,FALSE)))</f>
        <v/>
      </c>
      <c r="BD223" s="171" t="str">
        <f t="shared" si="162"/>
        <v/>
      </c>
      <c r="BE223" s="239"/>
      <c r="BF223" s="902" t="str">
        <f>IF($F$12="","",IF($BE223="","",HLOOKUP($F$12,別紙mast!$D$4:$K$7,4,FALSE)))</f>
        <v/>
      </c>
      <c r="BG223" s="903"/>
      <c r="BH223" s="233" t="str">
        <f t="shared" si="163"/>
        <v/>
      </c>
      <c r="BI223" s="235"/>
      <c r="BJ223" s="236"/>
      <c r="BK223" s="236"/>
      <c r="BL223" s="237"/>
      <c r="BM223" s="238"/>
      <c r="BN223" s="453"/>
      <c r="BO223" s="442" t="str">
        <f t="shared" si="164"/>
        <v/>
      </c>
      <c r="BP223" s="433" t="str">
        <f t="shared" ref="BP223:BP230" si="194">IF($BI223="","",ROUNDUP(($CQ223/$CR223),2))</f>
        <v/>
      </c>
      <c r="BQ223" s="445" t="str">
        <f t="shared" si="165"/>
        <v/>
      </c>
      <c r="BR223" s="433" t="str">
        <f t="shared" ref="BR223:BR230" si="195">IF($BI223="","",IF(OR($N$5="■",$AC$28="■",$AC223="■"),"ー",(ROUNDUP($CP223/$CR223,2))))</f>
        <v/>
      </c>
      <c r="BS223" s="444" t="str">
        <f t="shared" ref="BS223:BS230" si="196">IF($CO223="","",TRUNC(($CO223/$CR223)*100))</f>
        <v/>
      </c>
      <c r="BT223" s="432" t="str">
        <f t="shared" si="166"/>
        <v/>
      </c>
      <c r="BU223" s="441" t="str">
        <f t="shared" si="167"/>
        <v/>
      </c>
      <c r="BV223" s="457" t="str">
        <f t="shared" si="168"/>
        <v/>
      </c>
      <c r="BW223" s="215"/>
      <c r="BX223" s="222" t="str">
        <f t="shared" ref="BX223:BX230" si="197">IF(OR(BO223="",BS223=""),"",IF(AND($BO223&gt;=20,$BS223&gt;=100,$BB223="○",$BD223="○"),"○","×"))</f>
        <v/>
      </c>
      <c r="BY223" s="222" t="str">
        <f t="shared" ref="BY223:BY230" si="198">IF(OR(BO223="",BS223=""),"",IF(AND($BO223&gt;=20,$BS223&gt;=100,$BB223="適"),"×",IF(AND($BO223&gt;=20,$BS223&gt;=75,$BS223&lt;100,$BB223="○",$BD223="○"),"○","×")))</f>
        <v/>
      </c>
      <c r="BZ223" s="222" t="str">
        <f t="shared" ref="BZ223:BZ230" si="199">IF(OR(BO223="",BS223=""),"",IF(AND($BO223&gt;=20,$BB223="○",$BD223="○"),"○","×"))</f>
        <v/>
      </c>
      <c r="CA223" s="222" t="str">
        <f t="shared" ref="CA223:CA230" si="200">IF(OR(BO223="",BS223=""),"",IF(AND($BO223&gt;=20,$BS223&gt;=50,$BS223&lt;75,$BB223="○",$BD223="○"),"○","×"))</f>
        <v/>
      </c>
      <c r="CB223" s="222" t="s">
        <v>468</v>
      </c>
      <c r="CC223" s="115"/>
      <c r="CD223" s="193" t="str">
        <f t="shared" ref="CD223:CD230" si="201">IF($BI223="","",SUM($BI223*$I223))</f>
        <v/>
      </c>
      <c r="CE223" s="192" t="str">
        <f t="shared" ref="CE223:CE230" si="202">IF($BJ223="","",SUM($BJ223*$I223))</f>
        <v/>
      </c>
      <c r="CF223" s="192" t="str">
        <f t="shared" ref="CF223:CF230" si="203">IF($BI223="","",IF($N$5="■",SUM($BJ223*$I223),SUM($BK223*$I223)))</f>
        <v/>
      </c>
      <c r="CG223" s="448" t="str">
        <f t="shared" ref="CG223:CG230" si="204">IF($BL223="","",SUM($BL223*$I223))</f>
        <v/>
      </c>
      <c r="CH223" s="192" t="str">
        <f t="shared" ref="CH223:CH230" si="205">IF($BI223="","",IF($N$5="■",0,SUM($BM223*$I223)))</f>
        <v/>
      </c>
      <c r="CI223" s="448" t="str">
        <f t="shared" ref="CI223:CI230" si="206">IF($BI223="","",IF($N$5="■",0,SUM($BN223*$I223)))</f>
        <v/>
      </c>
      <c r="CJ223" s="446" t="str">
        <f t="shared" ref="CJ223:CJ230" si="207">IF($BJ223="","",(ROUNDUP(($BJ223/1000),1)*$I223))</f>
        <v/>
      </c>
      <c r="CK223" s="386" t="str">
        <f t="shared" ref="CK223:CK230" si="208">IF($BL223="","",(ROUNDUP(($BL223/1000),1)*$I223))</f>
        <v/>
      </c>
      <c r="CL223" s="387" t="str">
        <f t="shared" ref="CL223:CL230" si="209">IF($BI223="","",IF($N$5="■",(ROUNDUP(($BJ223/1000),1)*$I223),(ROUNDUP(($BK223/1000),1))*$I223))</f>
        <v/>
      </c>
      <c r="CM223" s="387" t="str">
        <f t="shared" ref="CM223:CM230" si="210">IF($BI223="","",ROUNDUP(((((($BL223-$BI223)*0.8)+$BI223)/1000)),1)*$I223)</f>
        <v/>
      </c>
      <c r="CN223" s="430" t="str">
        <f t="shared" si="169"/>
        <v/>
      </c>
      <c r="CO223" s="229" t="str">
        <f t="shared" ref="CO223:CO230" si="211">IF($CR223="","",IF($N$5="■",SUM($CR223-$CT223),SUM($CR223-$CS223)))</f>
        <v/>
      </c>
      <c r="CP223" s="229" t="str">
        <f t="shared" si="170"/>
        <v/>
      </c>
      <c r="CQ223" s="230" t="str">
        <f t="shared" ref="CQ223:CQ230" si="212">IF($BI223="","",IF($N$5="■",(ROUNDUP(($BJ223-$BI223)/1000,1)),ROUNDUP(($BK223-$BI223)/1000,1))&amp;"")</f>
        <v/>
      </c>
      <c r="CR223" s="229" t="str">
        <f t="shared" si="171"/>
        <v/>
      </c>
      <c r="CS223" s="230" t="str">
        <f t="shared" si="172"/>
        <v/>
      </c>
      <c r="CT223" s="428" t="str">
        <f t="shared" si="173"/>
        <v/>
      </c>
      <c r="CU223" s="115"/>
      <c r="CV223" s="115"/>
      <c r="CW223" s="115"/>
      <c r="CX223" s="115"/>
      <c r="CY223" s="115"/>
      <c r="CZ223" s="115"/>
      <c r="DA223" s="115"/>
      <c r="DB223" s="115"/>
      <c r="DC223" s="115"/>
      <c r="DD223" s="115"/>
      <c r="DE223" s="115"/>
      <c r="DF223" s="115"/>
      <c r="DG223" s="125"/>
    </row>
    <row r="224" spans="2:111" ht="17.100000000000001" customHeight="1">
      <c r="B224" s="434">
        <v>194</v>
      </c>
      <c r="C224" s="904"/>
      <c r="D224" s="905"/>
      <c r="E224" s="905"/>
      <c r="F224" s="906"/>
      <c r="G224" s="907"/>
      <c r="H224" s="908"/>
      <c r="I224" s="909"/>
      <c r="J224" s="910"/>
      <c r="K224" s="911"/>
      <c r="L224" s="912"/>
      <c r="M224" s="912"/>
      <c r="N224" s="913"/>
      <c r="O224" s="14" t="s">
        <v>3</v>
      </c>
      <c r="P224" s="144" t="s">
        <v>3</v>
      </c>
      <c r="Q224" s="144" t="s">
        <v>3</v>
      </c>
      <c r="R224" s="79" t="s">
        <v>3</v>
      </c>
      <c r="S224" s="914"/>
      <c r="T224" s="915"/>
      <c r="U224" s="916"/>
      <c r="V224" s="14" t="s">
        <v>3</v>
      </c>
      <c r="W224" s="144" t="s">
        <v>3</v>
      </c>
      <c r="X224" s="144" t="s">
        <v>3</v>
      </c>
      <c r="Y224" s="79" t="s">
        <v>3</v>
      </c>
      <c r="Z224" s="914"/>
      <c r="AA224" s="915"/>
      <c r="AB224" s="916"/>
      <c r="AC224" s="14" t="s">
        <v>3</v>
      </c>
      <c r="AD224" s="16" t="s">
        <v>3</v>
      </c>
      <c r="AE224" s="16" t="s">
        <v>3</v>
      </c>
      <c r="AF224" s="16" t="s">
        <v>3</v>
      </c>
      <c r="AG224" s="16" t="s">
        <v>3</v>
      </c>
      <c r="AH224" s="79" t="s">
        <v>3</v>
      </c>
      <c r="AI224" s="167"/>
      <c r="AJ224" s="79" t="s">
        <v>3</v>
      </c>
      <c r="AK224" s="169"/>
      <c r="AL224" s="14" t="s">
        <v>3</v>
      </c>
      <c r="AM224" s="79" t="s">
        <v>3</v>
      </c>
      <c r="AN224" s="917"/>
      <c r="AO224" s="918"/>
      <c r="AP224" s="918"/>
      <c r="AQ224" s="919"/>
      <c r="AR224" s="456" t="str">
        <f t="shared" si="174"/>
        <v/>
      </c>
      <c r="AS224" s="14" t="s">
        <v>3</v>
      </c>
      <c r="AT224" s="16" t="s">
        <v>3</v>
      </c>
      <c r="AU224" s="153" t="s">
        <v>3</v>
      </c>
      <c r="AV224" s="158" t="s">
        <v>3</v>
      </c>
      <c r="AW224" s="79" t="s">
        <v>3</v>
      </c>
      <c r="AX224" s="79" t="s">
        <v>3</v>
      </c>
      <c r="AY224" s="153" t="s">
        <v>3</v>
      </c>
      <c r="AZ224" s="231"/>
      <c r="BA224" s="437" t="str">
        <f>IF($F$12="","",IF($AZ224="","",HLOOKUP($F$12,別紙mast!$D$4:$K$7,3,FALSE)))</f>
        <v/>
      </c>
      <c r="BB224" s="232" t="str">
        <f t="shared" ref="BB224:BB230" si="213">IF(OR(AND($C224&lt;&gt;"",$P$28="■"),AND($C224&lt;&gt;"",$Q$28="■")),"○",IF(AND($AZ224=""),"",IF($AZ224&lt;=$BA224,"○","×")))</f>
        <v/>
      </c>
      <c r="BC224" s="232" t="str">
        <f>IF($F$12="","",IF($AZ224="","",HLOOKUP($F$12,別紙mast!$D$9:$K$11,3,FALSE)))</f>
        <v/>
      </c>
      <c r="BD224" s="171" t="str">
        <f t="shared" ref="BD224:BD230" si="214">IF(AND($C224&lt;&gt;"",$Q$28="■"),"○",IF(AND($BC224=""),"",IF($AZ224&lt;=$BC224,"○","×")))</f>
        <v/>
      </c>
      <c r="BE224" s="239"/>
      <c r="BF224" s="902" t="str">
        <f>IF($F$12="","",IF($BE224="","",HLOOKUP($F$12,別紙mast!$D$4:$K$7,4,FALSE)))</f>
        <v/>
      </c>
      <c r="BG224" s="903"/>
      <c r="BH224" s="233" t="str">
        <f t="shared" ref="BH224:BH230" si="215">IF(OR(AND($C224&lt;&gt;"",$P$28="■"),AND($C224&lt;&gt;"",$Q$28="■")),"○",IF(AND(BF224=""),"",IF(BE224&lt;=BF224,"○","×")))</f>
        <v/>
      </c>
      <c r="BI224" s="235"/>
      <c r="BJ224" s="236"/>
      <c r="BK224" s="236"/>
      <c r="BL224" s="237"/>
      <c r="BM224" s="238"/>
      <c r="BN224" s="453"/>
      <c r="BO224" s="442" t="str">
        <f t="shared" ref="BO224:BO230" si="216">IF($CN224="","",TRUNC(($CN224/$CR224)*100))</f>
        <v/>
      </c>
      <c r="BP224" s="433" t="str">
        <f t="shared" si="194"/>
        <v/>
      </c>
      <c r="BQ224" s="445" t="str">
        <f t="shared" ref="BQ224:BQ230" si="217">IF($BI224="","",IF(OR($N$5="■",$AC$28="■",$AC224="■"),"ー",SUM(1-$BR224)))</f>
        <v/>
      </c>
      <c r="BR224" s="433" t="str">
        <f t="shared" si="195"/>
        <v/>
      </c>
      <c r="BS224" s="444" t="str">
        <f t="shared" si="196"/>
        <v/>
      </c>
      <c r="BT224" s="432" t="str">
        <f t="shared" ref="BT224:BT230" si="218">IF($BI224="","",IF(OR($N$5="■",$AC$28="■",$AC224="■"),"ー",SUM((100-$BS224)/100)))</f>
        <v/>
      </c>
      <c r="BU224" s="441" t="str">
        <f t="shared" ref="BU224:BU230" si="219">IF($C224="","",$C224)</f>
        <v/>
      </c>
      <c r="BV224" s="457" t="str">
        <f t="shared" ref="BV224:BV230" si="220">IF($F224="","",$F224)</f>
        <v/>
      </c>
      <c r="BW224" s="215"/>
      <c r="BX224" s="222" t="str">
        <f t="shared" si="197"/>
        <v/>
      </c>
      <c r="BY224" s="222" t="str">
        <f t="shared" si="198"/>
        <v/>
      </c>
      <c r="BZ224" s="222" t="str">
        <f t="shared" si="199"/>
        <v/>
      </c>
      <c r="CA224" s="222" t="str">
        <f t="shared" si="200"/>
        <v/>
      </c>
      <c r="CB224" s="222" t="s">
        <v>468</v>
      </c>
      <c r="CC224" s="115"/>
      <c r="CD224" s="193" t="str">
        <f t="shared" si="201"/>
        <v/>
      </c>
      <c r="CE224" s="192" t="str">
        <f t="shared" si="202"/>
        <v/>
      </c>
      <c r="CF224" s="192" t="str">
        <f t="shared" si="203"/>
        <v/>
      </c>
      <c r="CG224" s="448" t="str">
        <f t="shared" si="204"/>
        <v/>
      </c>
      <c r="CH224" s="192" t="str">
        <f t="shared" si="205"/>
        <v/>
      </c>
      <c r="CI224" s="448" t="str">
        <f t="shared" si="206"/>
        <v/>
      </c>
      <c r="CJ224" s="446" t="str">
        <f t="shared" si="207"/>
        <v/>
      </c>
      <c r="CK224" s="386" t="str">
        <f t="shared" si="208"/>
        <v/>
      </c>
      <c r="CL224" s="387" t="str">
        <f t="shared" si="209"/>
        <v/>
      </c>
      <c r="CM224" s="387" t="str">
        <f t="shared" si="210"/>
        <v/>
      </c>
      <c r="CN224" s="430" t="str">
        <f t="shared" ref="CN224:CN232" si="221">IF($CQ224="","",($CR224-$CQ224))</f>
        <v/>
      </c>
      <c r="CO224" s="229" t="str">
        <f t="shared" si="211"/>
        <v/>
      </c>
      <c r="CP224" s="229" t="str">
        <f t="shared" ref="CP224:CP230" si="222">IF($BI224="","",ROUNDUP((($BJ224-$BI224)/1000),1))</f>
        <v/>
      </c>
      <c r="CQ224" s="230" t="str">
        <f t="shared" si="212"/>
        <v/>
      </c>
      <c r="CR224" s="229" t="str">
        <f t="shared" ref="CR224:CR230" si="223">IF($BL224="","",(ROUNDUP(($BL224-$BI224)/1000,1)))</f>
        <v/>
      </c>
      <c r="CS224" s="230" t="str">
        <f t="shared" ref="CS224:CS230" si="224">IF($BI224="","",IF(($BK224-$BI224-$BM224)*0.001&gt;=0,ROUNDUP(($BK224-$BI224-$BM224)*0.001,1),ROUNDDOWN(($BK224-$BI224-$BM224)*0.001,1)))&amp;""</f>
        <v/>
      </c>
      <c r="CT224" s="428" t="str">
        <f t="shared" ref="CT224:CT230" si="225">IF($BI224="","",IF(($BJ224-$BI224-$BM224)*0.001&gt;=0,ROUNDUP(($BJ224-$BI224-$BM224)*0.001,1),ROUNDDOWN(($BJ224-$BI224-$BM224)*0.001,1)))&amp;""</f>
        <v/>
      </c>
      <c r="CU224" s="115"/>
      <c r="CV224" s="115"/>
      <c r="CW224" s="115"/>
      <c r="CX224" s="115"/>
      <c r="CY224" s="115"/>
      <c r="CZ224" s="115"/>
      <c r="DA224" s="115"/>
      <c r="DB224" s="115"/>
      <c r="DC224" s="115"/>
      <c r="DD224" s="115"/>
      <c r="DE224" s="115"/>
      <c r="DF224" s="115"/>
      <c r="DG224" s="125"/>
    </row>
    <row r="225" spans="2:111" ht="17.100000000000001" customHeight="1">
      <c r="B225" s="434">
        <v>195</v>
      </c>
      <c r="C225" s="904"/>
      <c r="D225" s="905"/>
      <c r="E225" s="905"/>
      <c r="F225" s="906"/>
      <c r="G225" s="907"/>
      <c r="H225" s="908"/>
      <c r="I225" s="909"/>
      <c r="J225" s="910"/>
      <c r="K225" s="911"/>
      <c r="L225" s="912"/>
      <c r="M225" s="912"/>
      <c r="N225" s="913"/>
      <c r="O225" s="14" t="s">
        <v>3</v>
      </c>
      <c r="P225" s="144" t="s">
        <v>3</v>
      </c>
      <c r="Q225" s="144" t="s">
        <v>3</v>
      </c>
      <c r="R225" s="79" t="s">
        <v>3</v>
      </c>
      <c r="S225" s="914"/>
      <c r="T225" s="915"/>
      <c r="U225" s="916"/>
      <c r="V225" s="14" t="s">
        <v>3</v>
      </c>
      <c r="W225" s="144" t="s">
        <v>3</v>
      </c>
      <c r="X225" s="144" t="s">
        <v>3</v>
      </c>
      <c r="Y225" s="79" t="s">
        <v>3</v>
      </c>
      <c r="Z225" s="914"/>
      <c r="AA225" s="915"/>
      <c r="AB225" s="916"/>
      <c r="AC225" s="14" t="s">
        <v>3</v>
      </c>
      <c r="AD225" s="16" t="s">
        <v>3</v>
      </c>
      <c r="AE225" s="16" t="s">
        <v>3</v>
      </c>
      <c r="AF225" s="16" t="s">
        <v>3</v>
      </c>
      <c r="AG225" s="16" t="s">
        <v>3</v>
      </c>
      <c r="AH225" s="79" t="s">
        <v>3</v>
      </c>
      <c r="AI225" s="167"/>
      <c r="AJ225" s="79" t="s">
        <v>3</v>
      </c>
      <c r="AK225" s="169"/>
      <c r="AL225" s="14" t="s">
        <v>3</v>
      </c>
      <c r="AM225" s="79" t="s">
        <v>3</v>
      </c>
      <c r="AN225" s="917"/>
      <c r="AO225" s="918"/>
      <c r="AP225" s="918"/>
      <c r="AQ225" s="919"/>
      <c r="AR225" s="456" t="str">
        <f t="shared" ref="AR225:AR230" si="226">IF(AND($AO$28="■",$AN$31&lt;&gt;""),HLOOKUP($AN$31,$BX$30:$CB$230,ROW()-29,1),IF($AN225&lt;&gt;"",HLOOKUP($AN225,$BX$30:$CB$230,ROW()-29,1),""))</f>
        <v/>
      </c>
      <c r="AS225" s="14" t="s">
        <v>3</v>
      </c>
      <c r="AT225" s="16" t="s">
        <v>3</v>
      </c>
      <c r="AU225" s="153" t="s">
        <v>3</v>
      </c>
      <c r="AV225" s="158" t="s">
        <v>3</v>
      </c>
      <c r="AW225" s="79" t="s">
        <v>3</v>
      </c>
      <c r="AX225" s="79" t="s">
        <v>3</v>
      </c>
      <c r="AY225" s="153" t="s">
        <v>3</v>
      </c>
      <c r="AZ225" s="231"/>
      <c r="BA225" s="437" t="str">
        <f>IF($F$12="","",IF($AZ225="","",HLOOKUP($F$12,別紙mast!$D$4:$K$7,3,FALSE)))</f>
        <v/>
      </c>
      <c r="BB225" s="232" t="str">
        <f t="shared" si="213"/>
        <v/>
      </c>
      <c r="BC225" s="232" t="str">
        <f>IF($F$12="","",IF($AZ225="","",HLOOKUP($F$12,別紙mast!$D$9:$K$11,3,FALSE)))</f>
        <v/>
      </c>
      <c r="BD225" s="171" t="str">
        <f t="shared" si="214"/>
        <v/>
      </c>
      <c r="BE225" s="239"/>
      <c r="BF225" s="902" t="str">
        <f>IF($F$12="","",IF($BE225="","",HLOOKUP($F$12,別紙mast!$D$4:$K$7,4,FALSE)))</f>
        <v/>
      </c>
      <c r="BG225" s="903"/>
      <c r="BH225" s="233" t="str">
        <f t="shared" si="215"/>
        <v/>
      </c>
      <c r="BI225" s="235"/>
      <c r="BJ225" s="236"/>
      <c r="BK225" s="236"/>
      <c r="BL225" s="237"/>
      <c r="BM225" s="238"/>
      <c r="BN225" s="453"/>
      <c r="BO225" s="442" t="str">
        <f t="shared" si="216"/>
        <v/>
      </c>
      <c r="BP225" s="433" t="str">
        <f t="shared" si="194"/>
        <v/>
      </c>
      <c r="BQ225" s="445" t="str">
        <f t="shared" si="217"/>
        <v/>
      </c>
      <c r="BR225" s="433" t="str">
        <f t="shared" si="195"/>
        <v/>
      </c>
      <c r="BS225" s="444" t="str">
        <f t="shared" si="196"/>
        <v/>
      </c>
      <c r="BT225" s="432" t="str">
        <f t="shared" si="218"/>
        <v/>
      </c>
      <c r="BU225" s="441" t="str">
        <f t="shared" si="219"/>
        <v/>
      </c>
      <c r="BV225" s="457" t="str">
        <f t="shared" si="220"/>
        <v/>
      </c>
      <c r="BW225" s="215"/>
      <c r="BX225" s="222" t="str">
        <f t="shared" si="197"/>
        <v/>
      </c>
      <c r="BY225" s="222" t="str">
        <f t="shared" si="198"/>
        <v/>
      </c>
      <c r="BZ225" s="222" t="str">
        <f t="shared" si="199"/>
        <v/>
      </c>
      <c r="CA225" s="222" t="str">
        <f t="shared" si="200"/>
        <v/>
      </c>
      <c r="CB225" s="222" t="s">
        <v>468</v>
      </c>
      <c r="CC225" s="115"/>
      <c r="CD225" s="193" t="str">
        <f t="shared" si="201"/>
        <v/>
      </c>
      <c r="CE225" s="192" t="str">
        <f t="shared" si="202"/>
        <v/>
      </c>
      <c r="CF225" s="192" t="str">
        <f t="shared" si="203"/>
        <v/>
      </c>
      <c r="CG225" s="448" t="str">
        <f t="shared" si="204"/>
        <v/>
      </c>
      <c r="CH225" s="192" t="str">
        <f t="shared" si="205"/>
        <v/>
      </c>
      <c r="CI225" s="448" t="str">
        <f t="shared" si="206"/>
        <v/>
      </c>
      <c r="CJ225" s="446" t="str">
        <f t="shared" si="207"/>
        <v/>
      </c>
      <c r="CK225" s="386" t="str">
        <f t="shared" si="208"/>
        <v/>
      </c>
      <c r="CL225" s="387" t="str">
        <f t="shared" si="209"/>
        <v/>
      </c>
      <c r="CM225" s="387" t="str">
        <f t="shared" si="210"/>
        <v/>
      </c>
      <c r="CN225" s="430" t="str">
        <f t="shared" si="221"/>
        <v/>
      </c>
      <c r="CO225" s="229" t="str">
        <f t="shared" si="211"/>
        <v/>
      </c>
      <c r="CP225" s="229" t="str">
        <f t="shared" si="222"/>
        <v/>
      </c>
      <c r="CQ225" s="230" t="str">
        <f t="shared" si="212"/>
        <v/>
      </c>
      <c r="CR225" s="229" t="str">
        <f t="shared" si="223"/>
        <v/>
      </c>
      <c r="CS225" s="230" t="str">
        <f t="shared" si="224"/>
        <v/>
      </c>
      <c r="CT225" s="428" t="str">
        <f t="shared" si="225"/>
        <v/>
      </c>
      <c r="CU225" s="115"/>
      <c r="CV225" s="115"/>
      <c r="CW225" s="115"/>
      <c r="CX225" s="115"/>
      <c r="CY225" s="115"/>
      <c r="CZ225" s="115"/>
      <c r="DA225" s="115"/>
      <c r="DB225" s="115"/>
      <c r="DC225" s="115"/>
      <c r="DD225" s="115"/>
      <c r="DE225" s="115"/>
      <c r="DF225" s="115"/>
      <c r="DG225" s="125"/>
    </row>
    <row r="226" spans="2:111" ht="17.100000000000001" customHeight="1">
      <c r="B226" s="434">
        <v>196</v>
      </c>
      <c r="C226" s="904"/>
      <c r="D226" s="905"/>
      <c r="E226" s="905"/>
      <c r="F226" s="906"/>
      <c r="G226" s="907"/>
      <c r="H226" s="908"/>
      <c r="I226" s="909"/>
      <c r="J226" s="910"/>
      <c r="K226" s="911"/>
      <c r="L226" s="912"/>
      <c r="M226" s="912"/>
      <c r="N226" s="913"/>
      <c r="O226" s="14" t="s">
        <v>3</v>
      </c>
      <c r="P226" s="144" t="s">
        <v>3</v>
      </c>
      <c r="Q226" s="144" t="s">
        <v>3</v>
      </c>
      <c r="R226" s="79" t="s">
        <v>3</v>
      </c>
      <c r="S226" s="914"/>
      <c r="T226" s="915"/>
      <c r="U226" s="916"/>
      <c r="V226" s="14" t="s">
        <v>3</v>
      </c>
      <c r="W226" s="144" t="s">
        <v>3</v>
      </c>
      <c r="X226" s="144" t="s">
        <v>3</v>
      </c>
      <c r="Y226" s="79" t="s">
        <v>3</v>
      </c>
      <c r="Z226" s="914"/>
      <c r="AA226" s="915"/>
      <c r="AB226" s="916"/>
      <c r="AC226" s="14" t="s">
        <v>3</v>
      </c>
      <c r="AD226" s="16" t="s">
        <v>3</v>
      </c>
      <c r="AE226" s="16" t="s">
        <v>3</v>
      </c>
      <c r="AF226" s="16" t="s">
        <v>3</v>
      </c>
      <c r="AG226" s="16" t="s">
        <v>3</v>
      </c>
      <c r="AH226" s="79" t="s">
        <v>3</v>
      </c>
      <c r="AI226" s="167"/>
      <c r="AJ226" s="79" t="s">
        <v>3</v>
      </c>
      <c r="AK226" s="169"/>
      <c r="AL226" s="14" t="s">
        <v>3</v>
      </c>
      <c r="AM226" s="79" t="s">
        <v>3</v>
      </c>
      <c r="AN226" s="917"/>
      <c r="AO226" s="918"/>
      <c r="AP226" s="918"/>
      <c r="AQ226" s="919"/>
      <c r="AR226" s="456" t="str">
        <f t="shared" si="226"/>
        <v/>
      </c>
      <c r="AS226" s="14" t="s">
        <v>3</v>
      </c>
      <c r="AT226" s="16" t="s">
        <v>3</v>
      </c>
      <c r="AU226" s="153" t="s">
        <v>3</v>
      </c>
      <c r="AV226" s="158" t="s">
        <v>3</v>
      </c>
      <c r="AW226" s="79" t="s">
        <v>3</v>
      </c>
      <c r="AX226" s="79" t="s">
        <v>3</v>
      </c>
      <c r="AY226" s="153" t="s">
        <v>3</v>
      </c>
      <c r="AZ226" s="231"/>
      <c r="BA226" s="437" t="str">
        <f>IF($F$12="","",IF($AZ226="","",HLOOKUP($F$12,別紙mast!$D$4:$K$7,3,FALSE)))</f>
        <v/>
      </c>
      <c r="BB226" s="232" t="str">
        <f t="shared" si="213"/>
        <v/>
      </c>
      <c r="BC226" s="232" t="str">
        <f>IF($F$12="","",IF($AZ226="","",HLOOKUP($F$12,別紙mast!$D$9:$K$11,3,FALSE)))</f>
        <v/>
      </c>
      <c r="BD226" s="171" t="str">
        <f t="shared" si="214"/>
        <v/>
      </c>
      <c r="BE226" s="239"/>
      <c r="BF226" s="902" t="str">
        <f>IF($F$12="","",IF($BE226="","",HLOOKUP($F$12,別紙mast!$D$4:$K$7,4,FALSE)))</f>
        <v/>
      </c>
      <c r="BG226" s="903"/>
      <c r="BH226" s="233" t="str">
        <f t="shared" si="215"/>
        <v/>
      </c>
      <c r="BI226" s="235"/>
      <c r="BJ226" s="236"/>
      <c r="BK226" s="236"/>
      <c r="BL226" s="237"/>
      <c r="BM226" s="238"/>
      <c r="BN226" s="453"/>
      <c r="BO226" s="442" t="str">
        <f t="shared" si="216"/>
        <v/>
      </c>
      <c r="BP226" s="433" t="str">
        <f t="shared" si="194"/>
        <v/>
      </c>
      <c r="BQ226" s="445" t="str">
        <f t="shared" si="217"/>
        <v/>
      </c>
      <c r="BR226" s="433" t="str">
        <f t="shared" si="195"/>
        <v/>
      </c>
      <c r="BS226" s="444" t="str">
        <f t="shared" si="196"/>
        <v/>
      </c>
      <c r="BT226" s="432" t="str">
        <f t="shared" si="218"/>
        <v/>
      </c>
      <c r="BU226" s="441" t="str">
        <f t="shared" si="219"/>
        <v/>
      </c>
      <c r="BV226" s="457" t="str">
        <f t="shared" si="220"/>
        <v/>
      </c>
      <c r="BW226" s="215"/>
      <c r="BX226" s="222" t="str">
        <f t="shared" si="197"/>
        <v/>
      </c>
      <c r="BY226" s="222" t="str">
        <f t="shared" si="198"/>
        <v/>
      </c>
      <c r="BZ226" s="222" t="str">
        <f t="shared" si="199"/>
        <v/>
      </c>
      <c r="CA226" s="222" t="str">
        <f t="shared" si="200"/>
        <v/>
      </c>
      <c r="CB226" s="222" t="s">
        <v>468</v>
      </c>
      <c r="CC226" s="115"/>
      <c r="CD226" s="193" t="str">
        <f t="shared" si="201"/>
        <v/>
      </c>
      <c r="CE226" s="192" t="str">
        <f t="shared" si="202"/>
        <v/>
      </c>
      <c r="CF226" s="192" t="str">
        <f t="shared" si="203"/>
        <v/>
      </c>
      <c r="CG226" s="448" t="str">
        <f t="shared" si="204"/>
        <v/>
      </c>
      <c r="CH226" s="192" t="str">
        <f t="shared" si="205"/>
        <v/>
      </c>
      <c r="CI226" s="448" t="str">
        <f t="shared" si="206"/>
        <v/>
      </c>
      <c r="CJ226" s="446" t="str">
        <f t="shared" si="207"/>
        <v/>
      </c>
      <c r="CK226" s="386" t="str">
        <f t="shared" si="208"/>
        <v/>
      </c>
      <c r="CL226" s="387" t="str">
        <f t="shared" si="209"/>
        <v/>
      </c>
      <c r="CM226" s="387" t="str">
        <f t="shared" si="210"/>
        <v/>
      </c>
      <c r="CN226" s="430" t="str">
        <f t="shared" si="221"/>
        <v/>
      </c>
      <c r="CO226" s="229" t="str">
        <f t="shared" si="211"/>
        <v/>
      </c>
      <c r="CP226" s="229" t="str">
        <f t="shared" si="222"/>
        <v/>
      </c>
      <c r="CQ226" s="230" t="str">
        <f t="shared" si="212"/>
        <v/>
      </c>
      <c r="CR226" s="229" t="str">
        <f t="shared" si="223"/>
        <v/>
      </c>
      <c r="CS226" s="230" t="str">
        <f t="shared" si="224"/>
        <v/>
      </c>
      <c r="CT226" s="428" t="str">
        <f t="shared" si="225"/>
        <v/>
      </c>
      <c r="CU226" s="115"/>
      <c r="CV226" s="115"/>
      <c r="CW226" s="115"/>
      <c r="CX226" s="115"/>
      <c r="CY226" s="115"/>
      <c r="CZ226" s="115"/>
      <c r="DA226" s="115"/>
      <c r="DB226" s="115"/>
      <c r="DC226" s="115"/>
      <c r="DD226" s="115"/>
      <c r="DE226" s="115"/>
      <c r="DF226" s="115"/>
      <c r="DG226" s="125"/>
    </row>
    <row r="227" spans="2:111" ht="17.100000000000001" customHeight="1">
      <c r="B227" s="434">
        <v>197</v>
      </c>
      <c r="C227" s="904"/>
      <c r="D227" s="905"/>
      <c r="E227" s="905"/>
      <c r="F227" s="906"/>
      <c r="G227" s="907"/>
      <c r="H227" s="908"/>
      <c r="I227" s="909"/>
      <c r="J227" s="910"/>
      <c r="K227" s="911"/>
      <c r="L227" s="912"/>
      <c r="M227" s="912"/>
      <c r="N227" s="913"/>
      <c r="O227" s="14" t="s">
        <v>3</v>
      </c>
      <c r="P227" s="144" t="s">
        <v>3</v>
      </c>
      <c r="Q227" s="144" t="s">
        <v>3</v>
      </c>
      <c r="R227" s="79" t="s">
        <v>3</v>
      </c>
      <c r="S227" s="914"/>
      <c r="T227" s="915"/>
      <c r="U227" s="916"/>
      <c r="V227" s="14" t="s">
        <v>3</v>
      </c>
      <c r="W227" s="144" t="s">
        <v>3</v>
      </c>
      <c r="X227" s="144" t="s">
        <v>3</v>
      </c>
      <c r="Y227" s="79" t="s">
        <v>3</v>
      </c>
      <c r="Z227" s="914"/>
      <c r="AA227" s="915"/>
      <c r="AB227" s="916"/>
      <c r="AC227" s="14" t="s">
        <v>3</v>
      </c>
      <c r="AD227" s="16" t="s">
        <v>3</v>
      </c>
      <c r="AE227" s="16" t="s">
        <v>3</v>
      </c>
      <c r="AF227" s="16" t="s">
        <v>3</v>
      </c>
      <c r="AG227" s="16" t="s">
        <v>3</v>
      </c>
      <c r="AH227" s="79" t="s">
        <v>3</v>
      </c>
      <c r="AI227" s="167"/>
      <c r="AJ227" s="79" t="s">
        <v>3</v>
      </c>
      <c r="AK227" s="169"/>
      <c r="AL227" s="14" t="s">
        <v>3</v>
      </c>
      <c r="AM227" s="79" t="s">
        <v>3</v>
      </c>
      <c r="AN227" s="917"/>
      <c r="AO227" s="918"/>
      <c r="AP227" s="918"/>
      <c r="AQ227" s="919"/>
      <c r="AR227" s="456" t="str">
        <f t="shared" si="226"/>
        <v/>
      </c>
      <c r="AS227" s="14" t="s">
        <v>3</v>
      </c>
      <c r="AT227" s="16" t="s">
        <v>3</v>
      </c>
      <c r="AU227" s="153" t="s">
        <v>3</v>
      </c>
      <c r="AV227" s="158" t="s">
        <v>3</v>
      </c>
      <c r="AW227" s="79" t="s">
        <v>3</v>
      </c>
      <c r="AX227" s="79" t="s">
        <v>3</v>
      </c>
      <c r="AY227" s="153" t="s">
        <v>3</v>
      </c>
      <c r="AZ227" s="231"/>
      <c r="BA227" s="437" t="str">
        <f>IF($F$12="","",IF($AZ227="","",HLOOKUP($F$12,別紙mast!$D$4:$K$7,3,FALSE)))</f>
        <v/>
      </c>
      <c r="BB227" s="232" t="str">
        <f t="shared" si="213"/>
        <v/>
      </c>
      <c r="BC227" s="232" t="str">
        <f>IF($F$12="","",IF($AZ227="","",HLOOKUP($F$12,別紙mast!$D$9:$K$11,3,FALSE)))</f>
        <v/>
      </c>
      <c r="BD227" s="171" t="str">
        <f t="shared" si="214"/>
        <v/>
      </c>
      <c r="BE227" s="239"/>
      <c r="BF227" s="902" t="str">
        <f>IF($F$12="","",IF($BE227="","",HLOOKUP($F$12,別紙mast!$D$4:$K$7,4,FALSE)))</f>
        <v/>
      </c>
      <c r="BG227" s="903"/>
      <c r="BH227" s="233" t="str">
        <f t="shared" si="215"/>
        <v/>
      </c>
      <c r="BI227" s="235"/>
      <c r="BJ227" s="236"/>
      <c r="BK227" s="236"/>
      <c r="BL227" s="237"/>
      <c r="BM227" s="238"/>
      <c r="BN227" s="453"/>
      <c r="BO227" s="442" t="str">
        <f t="shared" si="216"/>
        <v/>
      </c>
      <c r="BP227" s="433" t="str">
        <f t="shared" si="194"/>
        <v/>
      </c>
      <c r="BQ227" s="445" t="str">
        <f t="shared" si="217"/>
        <v/>
      </c>
      <c r="BR227" s="433" t="str">
        <f t="shared" si="195"/>
        <v/>
      </c>
      <c r="BS227" s="444" t="str">
        <f t="shared" si="196"/>
        <v/>
      </c>
      <c r="BT227" s="432" t="str">
        <f t="shared" si="218"/>
        <v/>
      </c>
      <c r="BU227" s="441" t="str">
        <f t="shared" si="219"/>
        <v/>
      </c>
      <c r="BV227" s="457" t="str">
        <f t="shared" si="220"/>
        <v/>
      </c>
      <c r="BW227" s="215"/>
      <c r="BX227" s="222" t="str">
        <f t="shared" si="197"/>
        <v/>
      </c>
      <c r="BY227" s="222" t="str">
        <f t="shared" si="198"/>
        <v/>
      </c>
      <c r="BZ227" s="222" t="str">
        <f t="shared" si="199"/>
        <v/>
      </c>
      <c r="CA227" s="222" t="str">
        <f t="shared" si="200"/>
        <v/>
      </c>
      <c r="CB227" s="222" t="s">
        <v>468</v>
      </c>
      <c r="CC227" s="115"/>
      <c r="CD227" s="193" t="str">
        <f t="shared" si="201"/>
        <v/>
      </c>
      <c r="CE227" s="192" t="str">
        <f t="shared" si="202"/>
        <v/>
      </c>
      <c r="CF227" s="192" t="str">
        <f t="shared" si="203"/>
        <v/>
      </c>
      <c r="CG227" s="448" t="str">
        <f t="shared" si="204"/>
        <v/>
      </c>
      <c r="CH227" s="192" t="str">
        <f t="shared" si="205"/>
        <v/>
      </c>
      <c r="CI227" s="448" t="str">
        <f t="shared" si="206"/>
        <v/>
      </c>
      <c r="CJ227" s="446" t="str">
        <f t="shared" si="207"/>
        <v/>
      </c>
      <c r="CK227" s="386" t="str">
        <f t="shared" si="208"/>
        <v/>
      </c>
      <c r="CL227" s="387" t="str">
        <f t="shared" si="209"/>
        <v/>
      </c>
      <c r="CM227" s="387" t="str">
        <f t="shared" si="210"/>
        <v/>
      </c>
      <c r="CN227" s="430" t="str">
        <f t="shared" si="221"/>
        <v/>
      </c>
      <c r="CO227" s="229" t="str">
        <f t="shared" si="211"/>
        <v/>
      </c>
      <c r="CP227" s="229" t="str">
        <f t="shared" si="222"/>
        <v/>
      </c>
      <c r="CQ227" s="230" t="str">
        <f t="shared" si="212"/>
        <v/>
      </c>
      <c r="CR227" s="229" t="str">
        <f t="shared" si="223"/>
        <v/>
      </c>
      <c r="CS227" s="230" t="str">
        <f t="shared" si="224"/>
        <v/>
      </c>
      <c r="CT227" s="428" t="str">
        <f t="shared" si="225"/>
        <v/>
      </c>
      <c r="CU227" s="115"/>
      <c r="CV227" s="115"/>
      <c r="CW227" s="115"/>
      <c r="CX227" s="115"/>
      <c r="CY227" s="115"/>
      <c r="CZ227" s="115"/>
      <c r="DA227" s="115"/>
      <c r="DB227" s="115"/>
      <c r="DC227" s="115"/>
      <c r="DD227" s="115"/>
      <c r="DE227" s="115"/>
      <c r="DF227" s="115"/>
      <c r="DG227" s="125"/>
    </row>
    <row r="228" spans="2:111" ht="17.100000000000001" customHeight="1">
      <c r="B228" s="434">
        <v>198</v>
      </c>
      <c r="C228" s="904"/>
      <c r="D228" s="905"/>
      <c r="E228" s="905"/>
      <c r="F228" s="906"/>
      <c r="G228" s="907"/>
      <c r="H228" s="908"/>
      <c r="I228" s="909"/>
      <c r="J228" s="910"/>
      <c r="K228" s="911"/>
      <c r="L228" s="912"/>
      <c r="M228" s="912"/>
      <c r="N228" s="913"/>
      <c r="O228" s="14" t="s">
        <v>3</v>
      </c>
      <c r="P228" s="144" t="s">
        <v>3</v>
      </c>
      <c r="Q228" s="144" t="s">
        <v>3</v>
      </c>
      <c r="R228" s="79" t="s">
        <v>3</v>
      </c>
      <c r="S228" s="914"/>
      <c r="T228" s="915"/>
      <c r="U228" s="916"/>
      <c r="V228" s="14" t="s">
        <v>3</v>
      </c>
      <c r="W228" s="144" t="s">
        <v>3</v>
      </c>
      <c r="X228" s="144" t="s">
        <v>3</v>
      </c>
      <c r="Y228" s="79" t="s">
        <v>3</v>
      </c>
      <c r="Z228" s="914"/>
      <c r="AA228" s="915"/>
      <c r="AB228" s="916"/>
      <c r="AC228" s="14" t="s">
        <v>3</v>
      </c>
      <c r="AD228" s="16" t="s">
        <v>3</v>
      </c>
      <c r="AE228" s="16" t="s">
        <v>3</v>
      </c>
      <c r="AF228" s="16" t="s">
        <v>3</v>
      </c>
      <c r="AG228" s="16" t="s">
        <v>3</v>
      </c>
      <c r="AH228" s="79" t="s">
        <v>3</v>
      </c>
      <c r="AI228" s="167"/>
      <c r="AJ228" s="79" t="s">
        <v>3</v>
      </c>
      <c r="AK228" s="169"/>
      <c r="AL228" s="14" t="s">
        <v>3</v>
      </c>
      <c r="AM228" s="79" t="s">
        <v>3</v>
      </c>
      <c r="AN228" s="917"/>
      <c r="AO228" s="918"/>
      <c r="AP228" s="918"/>
      <c r="AQ228" s="919"/>
      <c r="AR228" s="456" t="str">
        <f t="shared" si="226"/>
        <v/>
      </c>
      <c r="AS228" s="14" t="s">
        <v>3</v>
      </c>
      <c r="AT228" s="16" t="s">
        <v>3</v>
      </c>
      <c r="AU228" s="153" t="s">
        <v>3</v>
      </c>
      <c r="AV228" s="158" t="s">
        <v>3</v>
      </c>
      <c r="AW228" s="79" t="s">
        <v>3</v>
      </c>
      <c r="AX228" s="79" t="s">
        <v>3</v>
      </c>
      <c r="AY228" s="153" t="s">
        <v>3</v>
      </c>
      <c r="AZ228" s="231"/>
      <c r="BA228" s="437" t="str">
        <f>IF($F$12="","",IF($AZ228="","",HLOOKUP($F$12,別紙mast!$D$4:$K$7,3,FALSE)))</f>
        <v/>
      </c>
      <c r="BB228" s="232" t="str">
        <f t="shared" si="213"/>
        <v/>
      </c>
      <c r="BC228" s="232" t="str">
        <f>IF($F$12="","",IF($AZ228="","",HLOOKUP($F$12,別紙mast!$D$9:$K$11,3,FALSE)))</f>
        <v/>
      </c>
      <c r="BD228" s="171" t="str">
        <f t="shared" si="214"/>
        <v/>
      </c>
      <c r="BE228" s="239"/>
      <c r="BF228" s="902" t="str">
        <f>IF($F$12="","",IF($BE228="","",HLOOKUP($F$12,別紙mast!$D$4:$K$7,4,FALSE)))</f>
        <v/>
      </c>
      <c r="BG228" s="903"/>
      <c r="BH228" s="233" t="str">
        <f t="shared" si="215"/>
        <v/>
      </c>
      <c r="BI228" s="235"/>
      <c r="BJ228" s="236"/>
      <c r="BK228" s="236"/>
      <c r="BL228" s="237"/>
      <c r="BM228" s="238"/>
      <c r="BN228" s="453"/>
      <c r="BO228" s="442" t="str">
        <f t="shared" si="216"/>
        <v/>
      </c>
      <c r="BP228" s="433" t="str">
        <f t="shared" si="194"/>
        <v/>
      </c>
      <c r="BQ228" s="445" t="str">
        <f t="shared" si="217"/>
        <v/>
      </c>
      <c r="BR228" s="433" t="str">
        <f t="shared" si="195"/>
        <v/>
      </c>
      <c r="BS228" s="444" t="str">
        <f t="shared" si="196"/>
        <v/>
      </c>
      <c r="BT228" s="432" t="str">
        <f t="shared" si="218"/>
        <v/>
      </c>
      <c r="BU228" s="441" t="str">
        <f t="shared" si="219"/>
        <v/>
      </c>
      <c r="BV228" s="457" t="str">
        <f t="shared" si="220"/>
        <v/>
      </c>
      <c r="BW228" s="215"/>
      <c r="BX228" s="222" t="str">
        <f t="shared" si="197"/>
        <v/>
      </c>
      <c r="BY228" s="222" t="str">
        <f t="shared" si="198"/>
        <v/>
      </c>
      <c r="BZ228" s="222" t="str">
        <f t="shared" si="199"/>
        <v/>
      </c>
      <c r="CA228" s="222" t="str">
        <f t="shared" si="200"/>
        <v/>
      </c>
      <c r="CB228" s="222" t="s">
        <v>468</v>
      </c>
      <c r="CC228" s="115"/>
      <c r="CD228" s="193" t="str">
        <f t="shared" si="201"/>
        <v/>
      </c>
      <c r="CE228" s="192" t="str">
        <f t="shared" si="202"/>
        <v/>
      </c>
      <c r="CF228" s="192" t="str">
        <f t="shared" si="203"/>
        <v/>
      </c>
      <c r="CG228" s="448" t="str">
        <f t="shared" si="204"/>
        <v/>
      </c>
      <c r="CH228" s="192" t="str">
        <f t="shared" si="205"/>
        <v/>
      </c>
      <c r="CI228" s="448" t="str">
        <f t="shared" si="206"/>
        <v/>
      </c>
      <c r="CJ228" s="446" t="str">
        <f t="shared" si="207"/>
        <v/>
      </c>
      <c r="CK228" s="386" t="str">
        <f t="shared" si="208"/>
        <v/>
      </c>
      <c r="CL228" s="387" t="str">
        <f t="shared" si="209"/>
        <v/>
      </c>
      <c r="CM228" s="387" t="str">
        <f t="shared" si="210"/>
        <v/>
      </c>
      <c r="CN228" s="430" t="str">
        <f t="shared" si="221"/>
        <v/>
      </c>
      <c r="CO228" s="229" t="str">
        <f t="shared" si="211"/>
        <v/>
      </c>
      <c r="CP228" s="229" t="str">
        <f t="shared" si="222"/>
        <v/>
      </c>
      <c r="CQ228" s="230" t="str">
        <f t="shared" si="212"/>
        <v/>
      </c>
      <c r="CR228" s="229" t="str">
        <f t="shared" si="223"/>
        <v/>
      </c>
      <c r="CS228" s="230" t="str">
        <f t="shared" si="224"/>
        <v/>
      </c>
      <c r="CT228" s="428" t="str">
        <f t="shared" si="225"/>
        <v/>
      </c>
      <c r="CU228" s="115"/>
      <c r="CV228" s="115"/>
      <c r="CW228" s="115"/>
      <c r="CX228" s="115"/>
      <c r="CY228" s="115"/>
      <c r="CZ228" s="115"/>
      <c r="DA228" s="115"/>
      <c r="DB228" s="115"/>
      <c r="DC228" s="115"/>
      <c r="DD228" s="115"/>
      <c r="DE228" s="115"/>
      <c r="DF228" s="115"/>
      <c r="DG228" s="125"/>
    </row>
    <row r="229" spans="2:111" ht="17.100000000000001" customHeight="1">
      <c r="B229" s="434">
        <v>199</v>
      </c>
      <c r="C229" s="904"/>
      <c r="D229" s="905"/>
      <c r="E229" s="905"/>
      <c r="F229" s="906"/>
      <c r="G229" s="907"/>
      <c r="H229" s="908"/>
      <c r="I229" s="909"/>
      <c r="J229" s="910"/>
      <c r="K229" s="911"/>
      <c r="L229" s="912"/>
      <c r="M229" s="912"/>
      <c r="N229" s="913"/>
      <c r="O229" s="106" t="s">
        <v>3</v>
      </c>
      <c r="P229" s="145" t="s">
        <v>3</v>
      </c>
      <c r="Q229" s="145" t="s">
        <v>3</v>
      </c>
      <c r="R229" s="17" t="s">
        <v>3</v>
      </c>
      <c r="S229" s="914"/>
      <c r="T229" s="915"/>
      <c r="U229" s="916"/>
      <c r="V229" s="106" t="s">
        <v>3</v>
      </c>
      <c r="W229" s="145" t="s">
        <v>3</v>
      </c>
      <c r="X229" s="145" t="s">
        <v>3</v>
      </c>
      <c r="Y229" s="17" t="s">
        <v>3</v>
      </c>
      <c r="Z229" s="914"/>
      <c r="AA229" s="915"/>
      <c r="AB229" s="916"/>
      <c r="AC229" s="106" t="s">
        <v>3</v>
      </c>
      <c r="AD229" s="107" t="s">
        <v>3</v>
      </c>
      <c r="AE229" s="107" t="s">
        <v>3</v>
      </c>
      <c r="AF229" s="107" t="s">
        <v>3</v>
      </c>
      <c r="AG229" s="107" t="s">
        <v>3</v>
      </c>
      <c r="AH229" s="17" t="s">
        <v>3</v>
      </c>
      <c r="AI229" s="167"/>
      <c r="AJ229" s="17" t="s">
        <v>3</v>
      </c>
      <c r="AK229" s="169"/>
      <c r="AL229" s="106" t="s">
        <v>3</v>
      </c>
      <c r="AM229" s="17" t="s">
        <v>3</v>
      </c>
      <c r="AN229" s="917"/>
      <c r="AO229" s="918"/>
      <c r="AP229" s="918"/>
      <c r="AQ229" s="919"/>
      <c r="AR229" s="456" t="str">
        <f t="shared" si="226"/>
        <v/>
      </c>
      <c r="AS229" s="106" t="s">
        <v>3</v>
      </c>
      <c r="AT229" s="107" t="s">
        <v>3</v>
      </c>
      <c r="AU229" s="155" t="s">
        <v>3</v>
      </c>
      <c r="AV229" s="18" t="s">
        <v>3</v>
      </c>
      <c r="AW229" s="79" t="s">
        <v>3</v>
      </c>
      <c r="AX229" s="17" t="s">
        <v>3</v>
      </c>
      <c r="AY229" s="155" t="s">
        <v>3</v>
      </c>
      <c r="AZ229" s="231"/>
      <c r="BA229" s="437" t="str">
        <f>IF($F$12="","",IF($AZ229="","",HLOOKUP($F$12,別紙mast!$D$4:$K$7,3,FALSE)))</f>
        <v/>
      </c>
      <c r="BB229" s="232" t="str">
        <f t="shared" si="213"/>
        <v/>
      </c>
      <c r="BC229" s="232" t="str">
        <f>IF($F$12="","",IF($AZ229="","",HLOOKUP($F$12,別紙mast!$D$9:$K$11,3,FALSE)))</f>
        <v/>
      </c>
      <c r="BD229" s="171" t="str">
        <f t="shared" si="214"/>
        <v/>
      </c>
      <c r="BE229" s="239"/>
      <c r="BF229" s="902" t="str">
        <f>IF($F$12="","",IF($BE229="","",HLOOKUP($F$12,別紙mast!$D$4:$K$7,4,FALSE)))</f>
        <v/>
      </c>
      <c r="BG229" s="903"/>
      <c r="BH229" s="233" t="str">
        <f t="shared" si="215"/>
        <v/>
      </c>
      <c r="BI229" s="235"/>
      <c r="BJ229" s="236"/>
      <c r="BK229" s="236"/>
      <c r="BL229" s="237"/>
      <c r="BM229" s="238"/>
      <c r="BN229" s="453"/>
      <c r="BO229" s="442" t="str">
        <f t="shared" si="216"/>
        <v/>
      </c>
      <c r="BP229" s="433" t="str">
        <f t="shared" si="194"/>
        <v/>
      </c>
      <c r="BQ229" s="445" t="str">
        <f t="shared" si="217"/>
        <v/>
      </c>
      <c r="BR229" s="433" t="str">
        <f t="shared" si="195"/>
        <v/>
      </c>
      <c r="BS229" s="444" t="str">
        <f t="shared" si="196"/>
        <v/>
      </c>
      <c r="BT229" s="432" t="str">
        <f t="shared" si="218"/>
        <v/>
      </c>
      <c r="BU229" s="441" t="str">
        <f t="shared" si="219"/>
        <v/>
      </c>
      <c r="BV229" s="457" t="str">
        <f t="shared" si="220"/>
        <v/>
      </c>
      <c r="BW229" s="215"/>
      <c r="BX229" s="222" t="str">
        <f t="shared" si="197"/>
        <v/>
      </c>
      <c r="BY229" s="222" t="str">
        <f t="shared" si="198"/>
        <v/>
      </c>
      <c r="BZ229" s="222" t="str">
        <f t="shared" si="199"/>
        <v/>
      </c>
      <c r="CA229" s="222" t="str">
        <f t="shared" si="200"/>
        <v/>
      </c>
      <c r="CB229" s="222" t="s">
        <v>468</v>
      </c>
      <c r="CC229" s="115"/>
      <c r="CD229" s="193" t="str">
        <f t="shared" si="201"/>
        <v/>
      </c>
      <c r="CE229" s="192" t="str">
        <f t="shared" si="202"/>
        <v/>
      </c>
      <c r="CF229" s="192" t="str">
        <f t="shared" si="203"/>
        <v/>
      </c>
      <c r="CG229" s="448" t="str">
        <f t="shared" si="204"/>
        <v/>
      </c>
      <c r="CH229" s="192" t="str">
        <f t="shared" si="205"/>
        <v/>
      </c>
      <c r="CI229" s="448" t="str">
        <f t="shared" si="206"/>
        <v/>
      </c>
      <c r="CJ229" s="446" t="str">
        <f t="shared" si="207"/>
        <v/>
      </c>
      <c r="CK229" s="386" t="str">
        <f t="shared" si="208"/>
        <v/>
      </c>
      <c r="CL229" s="387" t="str">
        <f t="shared" si="209"/>
        <v/>
      </c>
      <c r="CM229" s="387" t="str">
        <f t="shared" si="210"/>
        <v/>
      </c>
      <c r="CN229" s="430" t="str">
        <f t="shared" si="221"/>
        <v/>
      </c>
      <c r="CO229" s="229" t="str">
        <f t="shared" si="211"/>
        <v/>
      </c>
      <c r="CP229" s="229" t="str">
        <f t="shared" si="222"/>
        <v/>
      </c>
      <c r="CQ229" s="230" t="str">
        <f t="shared" si="212"/>
        <v/>
      </c>
      <c r="CR229" s="229" t="str">
        <f t="shared" si="223"/>
        <v/>
      </c>
      <c r="CS229" s="230" t="str">
        <f t="shared" si="224"/>
        <v/>
      </c>
      <c r="CT229" s="428" t="str">
        <f t="shared" si="225"/>
        <v/>
      </c>
      <c r="CU229" s="115"/>
      <c r="CV229" s="115"/>
      <c r="CW229" s="115"/>
      <c r="CX229" s="115"/>
      <c r="CY229" s="115"/>
      <c r="CZ229" s="115"/>
      <c r="DA229" s="115"/>
      <c r="DB229" s="115"/>
      <c r="DC229" s="115"/>
      <c r="DD229" s="115"/>
      <c r="DE229" s="115"/>
      <c r="DF229" s="115"/>
      <c r="DG229" s="125"/>
    </row>
    <row r="230" spans="2:111" ht="17.100000000000001" customHeight="1" thickBot="1">
      <c r="B230" s="436">
        <v>200</v>
      </c>
      <c r="C230" s="928"/>
      <c r="D230" s="929"/>
      <c r="E230" s="929"/>
      <c r="F230" s="930"/>
      <c r="G230" s="931"/>
      <c r="H230" s="932"/>
      <c r="I230" s="933"/>
      <c r="J230" s="934"/>
      <c r="K230" s="935"/>
      <c r="L230" s="936"/>
      <c r="M230" s="936"/>
      <c r="N230" s="937"/>
      <c r="O230" s="147" t="s">
        <v>3</v>
      </c>
      <c r="P230" s="148" t="s">
        <v>3</v>
      </c>
      <c r="Q230" s="148" t="s">
        <v>3</v>
      </c>
      <c r="R230" s="149" t="s">
        <v>3</v>
      </c>
      <c r="S230" s="938"/>
      <c r="T230" s="939"/>
      <c r="U230" s="940"/>
      <c r="V230" s="147" t="s">
        <v>3</v>
      </c>
      <c r="W230" s="148" t="s">
        <v>3</v>
      </c>
      <c r="X230" s="148" t="s">
        <v>3</v>
      </c>
      <c r="Y230" s="149" t="s">
        <v>3</v>
      </c>
      <c r="Z230" s="938"/>
      <c r="AA230" s="939"/>
      <c r="AB230" s="940"/>
      <c r="AC230" s="147" t="s">
        <v>3</v>
      </c>
      <c r="AD230" s="150" t="s">
        <v>3</v>
      </c>
      <c r="AE230" s="150" t="s">
        <v>3</v>
      </c>
      <c r="AF230" s="150" t="s">
        <v>3</v>
      </c>
      <c r="AG230" s="150" t="s">
        <v>3</v>
      </c>
      <c r="AH230" s="149" t="s">
        <v>3</v>
      </c>
      <c r="AI230" s="168"/>
      <c r="AJ230" s="149" t="s">
        <v>3</v>
      </c>
      <c r="AK230" s="170"/>
      <c r="AL230" s="147" t="s">
        <v>3</v>
      </c>
      <c r="AM230" s="149" t="s">
        <v>3</v>
      </c>
      <c r="AN230" s="946"/>
      <c r="AO230" s="947"/>
      <c r="AP230" s="947"/>
      <c r="AQ230" s="948"/>
      <c r="AR230" s="456" t="str">
        <f t="shared" si="226"/>
        <v/>
      </c>
      <c r="AS230" s="224" t="s">
        <v>3</v>
      </c>
      <c r="AT230" s="224" t="s">
        <v>3</v>
      </c>
      <c r="AU230" s="225" t="s">
        <v>3</v>
      </c>
      <c r="AV230" s="159" t="s">
        <v>3</v>
      </c>
      <c r="AW230" s="149" t="s">
        <v>3</v>
      </c>
      <c r="AX230" s="149" t="s">
        <v>3</v>
      </c>
      <c r="AY230" s="156" t="s">
        <v>3</v>
      </c>
      <c r="AZ230" s="377"/>
      <c r="BA230" s="438" t="str">
        <f>IF($F$12="","",IF($AZ230="","",HLOOKUP($F$12,別紙mast!$D$4:$K$7,3,FALSE)))</f>
        <v/>
      </c>
      <c r="BB230" s="232" t="str">
        <f t="shared" si="213"/>
        <v/>
      </c>
      <c r="BC230" s="234" t="str">
        <f>IF($F$12="","",IF($AZ230="","",HLOOKUP($F$12,別紙mast!$D$9:$K$11,3,FALSE)))</f>
        <v/>
      </c>
      <c r="BD230" s="171" t="str">
        <f t="shared" si="214"/>
        <v/>
      </c>
      <c r="BE230" s="378"/>
      <c r="BF230" s="949" t="str">
        <f>IF($F$12="","",IF($BE230="","",HLOOKUP($F$12,別紙mast!$D$4:$K$7,4,FALSE)))</f>
        <v/>
      </c>
      <c r="BG230" s="950"/>
      <c r="BH230" s="233" t="str">
        <f t="shared" si="215"/>
        <v/>
      </c>
      <c r="BI230" s="379"/>
      <c r="BJ230" s="380"/>
      <c r="BK230" s="380"/>
      <c r="BL230" s="381"/>
      <c r="BM230" s="382"/>
      <c r="BN230" s="454"/>
      <c r="BO230" s="442" t="str">
        <f t="shared" si="216"/>
        <v/>
      </c>
      <c r="BP230" s="433" t="str">
        <f t="shared" si="194"/>
        <v/>
      </c>
      <c r="BQ230" s="445" t="str">
        <f t="shared" si="217"/>
        <v/>
      </c>
      <c r="BR230" s="433" t="str">
        <f t="shared" si="195"/>
        <v/>
      </c>
      <c r="BS230" s="444" t="str">
        <f t="shared" si="196"/>
        <v/>
      </c>
      <c r="BT230" s="432" t="str">
        <f t="shared" si="218"/>
        <v/>
      </c>
      <c r="BU230" s="441" t="str">
        <f t="shared" si="219"/>
        <v/>
      </c>
      <c r="BV230" s="457" t="str">
        <f t="shared" si="220"/>
        <v/>
      </c>
      <c r="BW230" s="215"/>
      <c r="BX230" s="222" t="str">
        <f t="shared" si="197"/>
        <v/>
      </c>
      <c r="BY230" s="222" t="str">
        <f t="shared" si="198"/>
        <v/>
      </c>
      <c r="BZ230" s="222" t="str">
        <f t="shared" si="199"/>
        <v/>
      </c>
      <c r="CA230" s="222" t="str">
        <f t="shared" si="200"/>
        <v/>
      </c>
      <c r="CB230" s="222" t="s">
        <v>468</v>
      </c>
      <c r="CC230" s="115"/>
      <c r="CD230" s="424" t="str">
        <f t="shared" si="201"/>
        <v/>
      </c>
      <c r="CE230" s="425" t="str">
        <f t="shared" si="202"/>
        <v/>
      </c>
      <c r="CF230" s="425" t="str">
        <f t="shared" si="203"/>
        <v/>
      </c>
      <c r="CG230" s="449" t="str">
        <f t="shared" si="204"/>
        <v/>
      </c>
      <c r="CH230" s="425" t="str">
        <f t="shared" si="205"/>
        <v/>
      </c>
      <c r="CI230" s="449" t="str">
        <f t="shared" si="206"/>
        <v/>
      </c>
      <c r="CJ230" s="447" t="str">
        <f t="shared" si="207"/>
        <v/>
      </c>
      <c r="CK230" s="426" t="str">
        <f t="shared" si="208"/>
        <v/>
      </c>
      <c r="CL230" s="427" t="str">
        <f t="shared" si="209"/>
        <v/>
      </c>
      <c r="CM230" s="427" t="str">
        <f t="shared" si="210"/>
        <v/>
      </c>
      <c r="CN230" s="431" t="str">
        <f t="shared" si="221"/>
        <v/>
      </c>
      <c r="CO230" s="422" t="str">
        <f t="shared" si="211"/>
        <v/>
      </c>
      <c r="CP230" s="229" t="str">
        <f t="shared" si="222"/>
        <v/>
      </c>
      <c r="CQ230" s="423" t="str">
        <f t="shared" si="212"/>
        <v/>
      </c>
      <c r="CR230" s="422" t="str">
        <f t="shared" si="223"/>
        <v/>
      </c>
      <c r="CS230" s="230" t="str">
        <f t="shared" si="224"/>
        <v/>
      </c>
      <c r="CT230" s="428" t="str">
        <f t="shared" si="225"/>
        <v/>
      </c>
      <c r="CU230" s="115"/>
      <c r="CV230" s="115"/>
      <c r="CW230" s="115"/>
      <c r="CX230" s="115"/>
      <c r="CY230" s="115"/>
      <c r="CZ230" s="115"/>
      <c r="DA230" s="115"/>
      <c r="DB230" s="115"/>
      <c r="DC230" s="115"/>
      <c r="DD230" s="115"/>
      <c r="DE230" s="115"/>
      <c r="DF230" s="115"/>
      <c r="DG230" s="125"/>
    </row>
    <row r="231" spans="2:111" ht="18" customHeight="1">
      <c r="AN231" s="951"/>
      <c r="AO231" s="951"/>
      <c r="AP231" s="951"/>
      <c r="AQ231" s="951"/>
      <c r="AR231" s="951"/>
      <c r="BE231" s="451"/>
      <c r="BF231" s="226"/>
      <c r="BG231" s="226"/>
      <c r="BH231" s="226"/>
      <c r="BI231" s="227"/>
      <c r="BJ231" s="227"/>
      <c r="BK231" s="227"/>
      <c r="BL231" s="227"/>
      <c r="BM231" s="228"/>
      <c r="BN231" s="228"/>
      <c r="BO231" s="226"/>
      <c r="BP231" s="226"/>
      <c r="BQ231" s="443"/>
      <c r="BR231" s="226"/>
      <c r="BS231" s="226"/>
      <c r="BT231" s="226"/>
      <c r="BV231" s="226"/>
      <c r="CN231" s="226" t="str">
        <f t="shared" si="221"/>
        <v/>
      </c>
      <c r="CO231" s="226" t="str">
        <f>IF($CR231="","",SUM($CR231-$CS231))</f>
        <v/>
      </c>
      <c r="CP231" s="226"/>
      <c r="CQ231" s="226" t="str">
        <f t="shared" ref="CQ231:CQ232" si="227">IF($CD231="","",(($CF231-$CD231)/1000))</f>
        <v/>
      </c>
      <c r="CR231" s="226" t="str">
        <f t="shared" ref="CR231:CR232" si="228">IF($CG231="","",(($CG231-$CD231))/1000)</f>
        <v/>
      </c>
      <c r="CS231" s="226"/>
      <c r="CT231" s="226"/>
    </row>
    <row r="232" spans="2:111" ht="18" customHeight="1">
      <c r="AN232" s="926"/>
      <c r="AO232" s="926"/>
      <c r="AP232" s="926"/>
      <c r="AQ232" s="926"/>
      <c r="AR232" s="926"/>
      <c r="BE232" s="226"/>
      <c r="BF232" s="226"/>
      <c r="BG232" s="226"/>
      <c r="BH232" s="226"/>
      <c r="BI232" s="227"/>
      <c r="BJ232" s="227"/>
      <c r="BK232" s="227"/>
      <c r="BL232" s="227"/>
      <c r="BM232" s="228"/>
      <c r="BN232" s="228"/>
      <c r="BO232" s="226"/>
      <c r="BP232" s="226"/>
      <c r="BQ232" s="226"/>
      <c r="BR232" s="226"/>
      <c r="BS232" s="226"/>
      <c r="BT232" s="226"/>
      <c r="BV232" s="226"/>
      <c r="CN232" s="226" t="str">
        <f t="shared" si="221"/>
        <v/>
      </c>
      <c r="CO232" s="226" t="str">
        <f>IF($CR232="","",SUM($CR232-$CS232))</f>
        <v/>
      </c>
      <c r="CP232" s="226"/>
      <c r="CQ232" s="226" t="str">
        <f t="shared" si="227"/>
        <v/>
      </c>
      <c r="CR232" s="226" t="str">
        <f t="shared" si="228"/>
        <v/>
      </c>
      <c r="CS232" s="226"/>
      <c r="CT232" s="226"/>
    </row>
    <row r="233" spans="2:111" ht="18" customHeight="1">
      <c r="AN233" s="927"/>
      <c r="AO233" s="927"/>
      <c r="AP233" s="927"/>
      <c r="AQ233" s="927"/>
      <c r="AR233" s="927"/>
      <c r="BE233" s="226"/>
      <c r="BF233" s="226"/>
      <c r="BG233" s="226"/>
      <c r="BH233" s="226"/>
      <c r="BI233" s="227"/>
      <c r="BJ233" s="227"/>
      <c r="BK233" s="227"/>
      <c r="BL233" s="227"/>
      <c r="BM233" s="228"/>
      <c r="BN233" s="228"/>
      <c r="BO233" s="226"/>
      <c r="BP233" s="226"/>
      <c r="BQ233" s="226"/>
      <c r="BR233" s="226"/>
      <c r="BS233" s="226"/>
      <c r="BT233" s="226"/>
      <c r="BV233" s="226"/>
    </row>
    <row r="234" spans="2:111" ht="18" customHeight="1">
      <c r="BE234" s="226"/>
      <c r="BF234" s="226"/>
      <c r="BG234" s="226"/>
      <c r="BH234" s="226"/>
      <c r="BI234" s="227"/>
      <c r="BJ234" s="227"/>
      <c r="BK234" s="227"/>
      <c r="BL234" s="227"/>
      <c r="BM234" s="228"/>
      <c r="BN234" s="228"/>
      <c r="BO234" s="226"/>
      <c r="BP234" s="226"/>
      <c r="BQ234" s="226"/>
      <c r="BR234" s="226"/>
      <c r="BS234" s="226"/>
      <c r="BT234" s="226"/>
      <c r="BV234" s="226"/>
    </row>
    <row r="235" spans="2:111" ht="18" customHeight="1">
      <c r="BE235" s="226"/>
      <c r="BF235" s="226"/>
      <c r="BG235" s="226"/>
      <c r="BH235" s="226"/>
      <c r="BI235" s="226"/>
      <c r="BJ235" s="226"/>
      <c r="BK235" s="226"/>
      <c r="BL235" s="226"/>
      <c r="BM235" s="226"/>
      <c r="BN235" s="226"/>
      <c r="BO235" s="226"/>
      <c r="BP235" s="226"/>
      <c r="BQ235" s="226"/>
      <c r="BR235" s="226"/>
      <c r="BS235" s="226"/>
      <c r="BT235" s="226"/>
      <c r="BV235" s="226"/>
    </row>
    <row r="236" spans="2:111" ht="18" customHeight="1">
      <c r="BE236" s="226"/>
      <c r="BF236" s="226"/>
      <c r="BG236" s="226"/>
      <c r="BH236" s="226"/>
      <c r="BI236" s="226"/>
      <c r="BJ236" s="226"/>
      <c r="BK236" s="226"/>
      <c r="BL236" s="226"/>
      <c r="BM236" s="226"/>
      <c r="BN236" s="226"/>
      <c r="BO236" s="226"/>
      <c r="BP236" s="226"/>
      <c r="BQ236" s="226"/>
      <c r="BR236" s="226"/>
      <c r="BS236" s="226"/>
      <c r="BT236" s="226"/>
      <c r="BV236" s="226"/>
    </row>
    <row r="237" spans="2:111" ht="18" customHeight="1">
      <c r="BE237" s="226"/>
      <c r="BF237" s="226"/>
      <c r="BG237" s="226"/>
      <c r="BH237" s="226"/>
      <c r="BI237" s="226"/>
      <c r="BJ237" s="226"/>
      <c r="BK237" s="226"/>
      <c r="BL237" s="226"/>
      <c r="BM237" s="226"/>
      <c r="BN237" s="226"/>
      <c r="BO237" s="226"/>
      <c r="BP237" s="226"/>
      <c r="BQ237" s="226"/>
      <c r="BR237" s="226"/>
      <c r="BS237" s="226"/>
      <c r="BT237" s="226"/>
      <c r="BV237" s="226"/>
    </row>
  </sheetData>
  <sheetProtection algorithmName="SHA-512" hashValue="nm8CoBNY9xDwizE4s1S/RVTpjnKQRw0UUUlLjeIZYMoJHCRGXPl8OId0DW1xDTcmCJ7Yog8oTG7wLs1LNCdXGw==" saltValue="EYZHLoXxH5NrGPRUdvQElA==" spinCount="100000" sheet="1" formatCells="0" selectLockedCells="1"/>
  <dataConsolidate/>
  <mergeCells count="1881">
    <mergeCell ref="BL14:BS14"/>
    <mergeCell ref="BL3:BS3"/>
    <mergeCell ref="BD2:BS2"/>
    <mergeCell ref="AH15:AK15"/>
    <mergeCell ref="AH16:AK16"/>
    <mergeCell ref="AH10:AO10"/>
    <mergeCell ref="AH2:BC2"/>
    <mergeCell ref="BQ4:BR4"/>
    <mergeCell ref="BQ5:BR5"/>
    <mergeCell ref="BQ6:BR6"/>
    <mergeCell ref="BQ7:BR7"/>
    <mergeCell ref="BQ10:BR10"/>
    <mergeCell ref="BQ11:BR11"/>
    <mergeCell ref="BR20:BR30"/>
    <mergeCell ref="BQ20:BQ30"/>
    <mergeCell ref="BQ12:BR12"/>
    <mergeCell ref="BQ13:BR13"/>
    <mergeCell ref="AP14:BC14"/>
    <mergeCell ref="BD14:BI14"/>
    <mergeCell ref="BJ14:BK14"/>
    <mergeCell ref="BS4:BS5"/>
    <mergeCell ref="AH6:AJ7"/>
    <mergeCell ref="AH8:AJ9"/>
    <mergeCell ref="AH11:AK11"/>
    <mergeCell ref="AH12:AK12"/>
    <mergeCell ref="AH13:AO13"/>
    <mergeCell ref="AH14:AK14"/>
    <mergeCell ref="AX26:AX30"/>
    <mergeCell ref="AY26:AY30"/>
    <mergeCell ref="AN30:AQ30"/>
    <mergeCell ref="AT25:AT27"/>
    <mergeCell ref="BB10:BC10"/>
    <mergeCell ref="AB9:AG10"/>
    <mergeCell ref="AB11:AG12"/>
    <mergeCell ref="AB13:AG14"/>
    <mergeCell ref="U9:AA10"/>
    <mergeCell ref="U11:AA12"/>
    <mergeCell ref="U13:AA14"/>
    <mergeCell ref="U15:AA16"/>
    <mergeCell ref="T7:AA8"/>
    <mergeCell ref="T5:AA6"/>
    <mergeCell ref="T3:AA4"/>
    <mergeCell ref="T9:T16"/>
    <mergeCell ref="AN230:AQ230"/>
    <mergeCell ref="BF230:BG230"/>
    <mergeCell ref="AN231:AR231"/>
    <mergeCell ref="BF223:BG223"/>
    <mergeCell ref="AN222:AQ222"/>
    <mergeCell ref="BF222:BG222"/>
    <mergeCell ref="BF219:BG219"/>
    <mergeCell ref="AN218:AQ218"/>
    <mergeCell ref="BF218:BG218"/>
    <mergeCell ref="BF215:BG215"/>
    <mergeCell ref="AN214:AQ214"/>
    <mergeCell ref="BF214:BG214"/>
    <mergeCell ref="BF211:BG211"/>
    <mergeCell ref="AN210:AQ210"/>
    <mergeCell ref="BF210:BG210"/>
    <mergeCell ref="BF207:BG207"/>
    <mergeCell ref="AN206:AQ206"/>
    <mergeCell ref="BF206:BG206"/>
    <mergeCell ref="BF203:BG203"/>
    <mergeCell ref="AN202:AQ202"/>
    <mergeCell ref="BF202:BG202"/>
    <mergeCell ref="AN232:AR232"/>
    <mergeCell ref="AN233:AR233"/>
    <mergeCell ref="C230:E230"/>
    <mergeCell ref="F230:H230"/>
    <mergeCell ref="I230:J230"/>
    <mergeCell ref="K230:N230"/>
    <mergeCell ref="S230:U230"/>
    <mergeCell ref="Z230:AB230"/>
    <mergeCell ref="BF228:BG228"/>
    <mergeCell ref="C229:E229"/>
    <mergeCell ref="F229:H229"/>
    <mergeCell ref="I229:J229"/>
    <mergeCell ref="K229:N229"/>
    <mergeCell ref="S229:U229"/>
    <mergeCell ref="Z229:AB229"/>
    <mergeCell ref="AN229:AQ229"/>
    <mergeCell ref="BF229:BG229"/>
    <mergeCell ref="C228:E228"/>
    <mergeCell ref="F228:H228"/>
    <mergeCell ref="I228:J228"/>
    <mergeCell ref="K228:N228"/>
    <mergeCell ref="S228:U228"/>
    <mergeCell ref="Z228:AB228"/>
    <mergeCell ref="AN228:AQ228"/>
    <mergeCell ref="F227:H227"/>
    <mergeCell ref="I227:J227"/>
    <mergeCell ref="K227:N227"/>
    <mergeCell ref="S227:U227"/>
    <mergeCell ref="Z227:AB227"/>
    <mergeCell ref="AN227:AQ227"/>
    <mergeCell ref="C226:E226"/>
    <mergeCell ref="F226:H226"/>
    <mergeCell ref="I226:J226"/>
    <mergeCell ref="K226:N226"/>
    <mergeCell ref="S226:U226"/>
    <mergeCell ref="Z226:AB226"/>
    <mergeCell ref="BF224:BG224"/>
    <mergeCell ref="C225:E225"/>
    <mergeCell ref="F225:H225"/>
    <mergeCell ref="I225:J225"/>
    <mergeCell ref="K225:N225"/>
    <mergeCell ref="S225:U225"/>
    <mergeCell ref="Z225:AB225"/>
    <mergeCell ref="AN225:AQ225"/>
    <mergeCell ref="BF225:BG225"/>
    <mergeCell ref="BF227:BG227"/>
    <mergeCell ref="AN226:AQ226"/>
    <mergeCell ref="BF226:BG226"/>
    <mergeCell ref="C227:E227"/>
    <mergeCell ref="C224:E224"/>
    <mergeCell ref="F224:H224"/>
    <mergeCell ref="I224:J224"/>
    <mergeCell ref="K224:N224"/>
    <mergeCell ref="S224:U224"/>
    <mergeCell ref="Z224:AB224"/>
    <mergeCell ref="AN224:AQ224"/>
    <mergeCell ref="C223:E223"/>
    <mergeCell ref="F223:H223"/>
    <mergeCell ref="I223:J223"/>
    <mergeCell ref="K223:N223"/>
    <mergeCell ref="S223:U223"/>
    <mergeCell ref="Z223:AB223"/>
    <mergeCell ref="AN223:AQ223"/>
    <mergeCell ref="C222:E222"/>
    <mergeCell ref="F222:H222"/>
    <mergeCell ref="I222:J222"/>
    <mergeCell ref="K222:N222"/>
    <mergeCell ref="S222:U222"/>
    <mergeCell ref="Z222:AB222"/>
    <mergeCell ref="BF220:BG220"/>
    <mergeCell ref="C221:E221"/>
    <mergeCell ref="F221:H221"/>
    <mergeCell ref="I221:J221"/>
    <mergeCell ref="K221:N221"/>
    <mergeCell ref="S221:U221"/>
    <mergeCell ref="Z221:AB221"/>
    <mergeCell ref="AN221:AQ221"/>
    <mergeCell ref="BF221:BG221"/>
    <mergeCell ref="C220:E220"/>
    <mergeCell ref="F220:H220"/>
    <mergeCell ref="I220:J220"/>
    <mergeCell ref="K220:N220"/>
    <mergeCell ref="S220:U220"/>
    <mergeCell ref="Z220:AB220"/>
    <mergeCell ref="AN220:AQ220"/>
    <mergeCell ref="C219:E219"/>
    <mergeCell ref="F219:H219"/>
    <mergeCell ref="I219:J219"/>
    <mergeCell ref="K219:N219"/>
    <mergeCell ref="S219:U219"/>
    <mergeCell ref="Z219:AB219"/>
    <mergeCell ref="AN219:AQ219"/>
    <mergeCell ref="C218:E218"/>
    <mergeCell ref="F218:H218"/>
    <mergeCell ref="I218:J218"/>
    <mergeCell ref="K218:N218"/>
    <mergeCell ref="S218:U218"/>
    <mergeCell ref="Z218:AB218"/>
    <mergeCell ref="BF216:BG216"/>
    <mergeCell ref="C217:E217"/>
    <mergeCell ref="F217:H217"/>
    <mergeCell ref="I217:J217"/>
    <mergeCell ref="K217:N217"/>
    <mergeCell ref="S217:U217"/>
    <mergeCell ref="Z217:AB217"/>
    <mergeCell ref="AN217:AQ217"/>
    <mergeCell ref="BF217:BG217"/>
    <mergeCell ref="C216:E216"/>
    <mergeCell ref="F216:H216"/>
    <mergeCell ref="I216:J216"/>
    <mergeCell ref="K216:N216"/>
    <mergeCell ref="S216:U216"/>
    <mergeCell ref="Z216:AB216"/>
    <mergeCell ref="AN216:AQ216"/>
    <mergeCell ref="C215:E215"/>
    <mergeCell ref="F215:H215"/>
    <mergeCell ref="I215:J215"/>
    <mergeCell ref="K215:N215"/>
    <mergeCell ref="S215:U215"/>
    <mergeCell ref="Z215:AB215"/>
    <mergeCell ref="AN215:AQ215"/>
    <mergeCell ref="C214:E214"/>
    <mergeCell ref="F214:H214"/>
    <mergeCell ref="I214:J214"/>
    <mergeCell ref="K214:N214"/>
    <mergeCell ref="S214:U214"/>
    <mergeCell ref="Z214:AB214"/>
    <mergeCell ref="BF212:BG212"/>
    <mergeCell ref="C213:E213"/>
    <mergeCell ref="F213:H213"/>
    <mergeCell ref="I213:J213"/>
    <mergeCell ref="K213:N213"/>
    <mergeCell ref="S213:U213"/>
    <mergeCell ref="Z213:AB213"/>
    <mergeCell ref="AN213:AQ213"/>
    <mergeCell ref="BF213:BG213"/>
    <mergeCell ref="C212:E212"/>
    <mergeCell ref="F212:H212"/>
    <mergeCell ref="I212:J212"/>
    <mergeCell ref="K212:N212"/>
    <mergeCell ref="S212:U212"/>
    <mergeCell ref="Z212:AB212"/>
    <mergeCell ref="AN212:AQ212"/>
    <mergeCell ref="C211:E211"/>
    <mergeCell ref="F211:H211"/>
    <mergeCell ref="I211:J211"/>
    <mergeCell ref="K211:N211"/>
    <mergeCell ref="S211:U211"/>
    <mergeCell ref="Z211:AB211"/>
    <mergeCell ref="AN211:AQ211"/>
    <mergeCell ref="C210:E210"/>
    <mergeCell ref="F210:H210"/>
    <mergeCell ref="I210:J210"/>
    <mergeCell ref="K210:N210"/>
    <mergeCell ref="S210:U210"/>
    <mergeCell ref="Z210:AB210"/>
    <mergeCell ref="BF208:BG208"/>
    <mergeCell ref="C209:E209"/>
    <mergeCell ref="F209:H209"/>
    <mergeCell ref="I209:J209"/>
    <mergeCell ref="K209:N209"/>
    <mergeCell ref="S209:U209"/>
    <mergeCell ref="Z209:AB209"/>
    <mergeCell ref="AN209:AQ209"/>
    <mergeCell ref="BF209:BG209"/>
    <mergeCell ref="C208:E208"/>
    <mergeCell ref="F208:H208"/>
    <mergeCell ref="I208:J208"/>
    <mergeCell ref="K208:N208"/>
    <mergeCell ref="S208:U208"/>
    <mergeCell ref="Z208:AB208"/>
    <mergeCell ref="AN208:AQ208"/>
    <mergeCell ref="C207:E207"/>
    <mergeCell ref="F207:H207"/>
    <mergeCell ref="I207:J207"/>
    <mergeCell ref="K207:N207"/>
    <mergeCell ref="S207:U207"/>
    <mergeCell ref="Z207:AB207"/>
    <mergeCell ref="AN207:AQ207"/>
    <mergeCell ref="C206:E206"/>
    <mergeCell ref="F206:H206"/>
    <mergeCell ref="I206:J206"/>
    <mergeCell ref="K206:N206"/>
    <mergeCell ref="S206:U206"/>
    <mergeCell ref="Z206:AB206"/>
    <mergeCell ref="BF204:BG204"/>
    <mergeCell ref="C205:E205"/>
    <mergeCell ref="F205:H205"/>
    <mergeCell ref="I205:J205"/>
    <mergeCell ref="K205:N205"/>
    <mergeCell ref="S205:U205"/>
    <mergeCell ref="Z205:AB205"/>
    <mergeCell ref="AN205:AQ205"/>
    <mergeCell ref="BF205:BG205"/>
    <mergeCell ref="C204:E204"/>
    <mergeCell ref="F204:H204"/>
    <mergeCell ref="I204:J204"/>
    <mergeCell ref="K204:N204"/>
    <mergeCell ref="S204:U204"/>
    <mergeCell ref="Z204:AB204"/>
    <mergeCell ref="AN204:AQ204"/>
    <mergeCell ref="C203:E203"/>
    <mergeCell ref="F203:H203"/>
    <mergeCell ref="I203:J203"/>
    <mergeCell ref="K203:N203"/>
    <mergeCell ref="S203:U203"/>
    <mergeCell ref="Z203:AB203"/>
    <mergeCell ref="AN203:AQ203"/>
    <mergeCell ref="C202:E202"/>
    <mergeCell ref="F202:H202"/>
    <mergeCell ref="I202:J202"/>
    <mergeCell ref="K202:N202"/>
    <mergeCell ref="S202:U202"/>
    <mergeCell ref="Z202:AB202"/>
    <mergeCell ref="BF200:BG200"/>
    <mergeCell ref="C201:E201"/>
    <mergeCell ref="F201:H201"/>
    <mergeCell ref="I201:J201"/>
    <mergeCell ref="K201:N201"/>
    <mergeCell ref="S201:U201"/>
    <mergeCell ref="Z201:AB201"/>
    <mergeCell ref="AN201:AQ201"/>
    <mergeCell ref="BF201:BG201"/>
    <mergeCell ref="BF199:BG199"/>
    <mergeCell ref="C200:E200"/>
    <mergeCell ref="F200:H200"/>
    <mergeCell ref="I200:J200"/>
    <mergeCell ref="K200:N200"/>
    <mergeCell ref="S200:U200"/>
    <mergeCell ref="Z200:AB200"/>
    <mergeCell ref="AN200:AQ200"/>
    <mergeCell ref="AN198:AQ198"/>
    <mergeCell ref="BF198:BG198"/>
    <mergeCell ref="C199:E199"/>
    <mergeCell ref="F199:H199"/>
    <mergeCell ref="I199:J199"/>
    <mergeCell ref="K199:N199"/>
    <mergeCell ref="S199:U199"/>
    <mergeCell ref="Z199:AB199"/>
    <mergeCell ref="AN199:AQ199"/>
    <mergeCell ref="C198:E198"/>
    <mergeCell ref="F198:H198"/>
    <mergeCell ref="I198:J198"/>
    <mergeCell ref="K198:N198"/>
    <mergeCell ref="S198:U198"/>
    <mergeCell ref="Z198:AB198"/>
    <mergeCell ref="BF196:BG196"/>
    <mergeCell ref="C197:E197"/>
    <mergeCell ref="F197:H197"/>
    <mergeCell ref="I197:J197"/>
    <mergeCell ref="K197:N197"/>
    <mergeCell ref="S197:U197"/>
    <mergeCell ref="Z197:AB197"/>
    <mergeCell ref="AN197:AQ197"/>
    <mergeCell ref="BF197:BG197"/>
    <mergeCell ref="BF195:BG195"/>
    <mergeCell ref="C196:E196"/>
    <mergeCell ref="F196:H196"/>
    <mergeCell ref="I196:J196"/>
    <mergeCell ref="K196:N196"/>
    <mergeCell ref="S196:U196"/>
    <mergeCell ref="Z196:AB196"/>
    <mergeCell ref="AN196:AQ196"/>
    <mergeCell ref="AN194:AQ194"/>
    <mergeCell ref="BF194:BG194"/>
    <mergeCell ref="C195:E195"/>
    <mergeCell ref="F195:H195"/>
    <mergeCell ref="I195:J195"/>
    <mergeCell ref="K195:N195"/>
    <mergeCell ref="S195:U195"/>
    <mergeCell ref="Z195:AB195"/>
    <mergeCell ref="AN195:AQ195"/>
    <mergeCell ref="C194:E194"/>
    <mergeCell ref="F194:H194"/>
    <mergeCell ref="I194:J194"/>
    <mergeCell ref="K194:N194"/>
    <mergeCell ref="S194:U194"/>
    <mergeCell ref="Z194:AB194"/>
    <mergeCell ref="BF192:BG192"/>
    <mergeCell ref="C193:E193"/>
    <mergeCell ref="F193:H193"/>
    <mergeCell ref="I193:J193"/>
    <mergeCell ref="K193:N193"/>
    <mergeCell ref="S193:U193"/>
    <mergeCell ref="Z193:AB193"/>
    <mergeCell ref="AN193:AQ193"/>
    <mergeCell ref="BF193:BG193"/>
    <mergeCell ref="BF191:BG191"/>
    <mergeCell ref="C192:E192"/>
    <mergeCell ref="F192:H192"/>
    <mergeCell ref="I192:J192"/>
    <mergeCell ref="K192:N192"/>
    <mergeCell ref="S192:U192"/>
    <mergeCell ref="Z192:AB192"/>
    <mergeCell ref="AN192:AQ192"/>
    <mergeCell ref="AN190:AQ190"/>
    <mergeCell ref="BF190:BG190"/>
    <mergeCell ref="C191:E191"/>
    <mergeCell ref="F191:H191"/>
    <mergeCell ref="I191:J191"/>
    <mergeCell ref="K191:N191"/>
    <mergeCell ref="S191:U191"/>
    <mergeCell ref="Z191:AB191"/>
    <mergeCell ref="AN191:AQ191"/>
    <mergeCell ref="C190:E190"/>
    <mergeCell ref="F190:H190"/>
    <mergeCell ref="I190:J190"/>
    <mergeCell ref="K190:N190"/>
    <mergeCell ref="S190:U190"/>
    <mergeCell ref="Z190:AB190"/>
    <mergeCell ref="BF188:BG188"/>
    <mergeCell ref="C189:E189"/>
    <mergeCell ref="F189:H189"/>
    <mergeCell ref="I189:J189"/>
    <mergeCell ref="K189:N189"/>
    <mergeCell ref="S189:U189"/>
    <mergeCell ref="Z189:AB189"/>
    <mergeCell ref="AN189:AQ189"/>
    <mergeCell ref="BF189:BG189"/>
    <mergeCell ref="BF187:BG187"/>
    <mergeCell ref="C188:E188"/>
    <mergeCell ref="F188:H188"/>
    <mergeCell ref="I188:J188"/>
    <mergeCell ref="K188:N188"/>
    <mergeCell ref="S188:U188"/>
    <mergeCell ref="Z188:AB188"/>
    <mergeCell ref="AN188:AQ188"/>
    <mergeCell ref="AN186:AQ186"/>
    <mergeCell ref="BF186:BG186"/>
    <mergeCell ref="C187:E187"/>
    <mergeCell ref="F187:H187"/>
    <mergeCell ref="I187:J187"/>
    <mergeCell ref="K187:N187"/>
    <mergeCell ref="S187:U187"/>
    <mergeCell ref="Z187:AB187"/>
    <mergeCell ref="AN187:AQ187"/>
    <mergeCell ref="C186:E186"/>
    <mergeCell ref="F186:H186"/>
    <mergeCell ref="I186:J186"/>
    <mergeCell ref="K186:N186"/>
    <mergeCell ref="S186:U186"/>
    <mergeCell ref="Z186:AB186"/>
    <mergeCell ref="BF184:BG184"/>
    <mergeCell ref="C185:E185"/>
    <mergeCell ref="F185:H185"/>
    <mergeCell ref="I185:J185"/>
    <mergeCell ref="K185:N185"/>
    <mergeCell ref="S185:U185"/>
    <mergeCell ref="Z185:AB185"/>
    <mergeCell ref="AN185:AQ185"/>
    <mergeCell ref="BF185:BG185"/>
    <mergeCell ref="BF183:BG183"/>
    <mergeCell ref="C184:E184"/>
    <mergeCell ref="F184:H184"/>
    <mergeCell ref="I184:J184"/>
    <mergeCell ref="K184:N184"/>
    <mergeCell ref="S184:U184"/>
    <mergeCell ref="Z184:AB184"/>
    <mergeCell ref="AN184:AQ184"/>
    <mergeCell ref="AN182:AQ182"/>
    <mergeCell ref="BF182:BG182"/>
    <mergeCell ref="C183:E183"/>
    <mergeCell ref="F183:H183"/>
    <mergeCell ref="I183:J183"/>
    <mergeCell ref="K183:N183"/>
    <mergeCell ref="S183:U183"/>
    <mergeCell ref="Z183:AB183"/>
    <mergeCell ref="AN183:AQ183"/>
    <mergeCell ref="C182:E182"/>
    <mergeCell ref="F182:H182"/>
    <mergeCell ref="I182:J182"/>
    <mergeCell ref="K182:N182"/>
    <mergeCell ref="S182:U182"/>
    <mergeCell ref="Z182:AB182"/>
    <mergeCell ref="BF180:BG180"/>
    <mergeCell ref="C181:E181"/>
    <mergeCell ref="F181:H181"/>
    <mergeCell ref="I181:J181"/>
    <mergeCell ref="K181:N181"/>
    <mergeCell ref="S181:U181"/>
    <mergeCell ref="Z181:AB181"/>
    <mergeCell ref="AN181:AQ181"/>
    <mergeCell ref="BF181:BG181"/>
    <mergeCell ref="BF179:BG179"/>
    <mergeCell ref="C180:E180"/>
    <mergeCell ref="F180:H180"/>
    <mergeCell ref="I180:J180"/>
    <mergeCell ref="K180:N180"/>
    <mergeCell ref="S180:U180"/>
    <mergeCell ref="Z180:AB180"/>
    <mergeCell ref="AN180:AQ180"/>
    <mergeCell ref="AN178:AQ178"/>
    <mergeCell ref="BF178:BG178"/>
    <mergeCell ref="C179:E179"/>
    <mergeCell ref="F179:H179"/>
    <mergeCell ref="I179:J179"/>
    <mergeCell ref="K179:N179"/>
    <mergeCell ref="S179:U179"/>
    <mergeCell ref="Z179:AB179"/>
    <mergeCell ref="AN179:AQ179"/>
    <mergeCell ref="C178:E178"/>
    <mergeCell ref="F178:H178"/>
    <mergeCell ref="I178:J178"/>
    <mergeCell ref="K178:N178"/>
    <mergeCell ref="S178:U178"/>
    <mergeCell ref="Z178:AB178"/>
    <mergeCell ref="BF176:BG176"/>
    <mergeCell ref="C177:E177"/>
    <mergeCell ref="F177:H177"/>
    <mergeCell ref="I177:J177"/>
    <mergeCell ref="K177:N177"/>
    <mergeCell ref="S177:U177"/>
    <mergeCell ref="Z177:AB177"/>
    <mergeCell ref="AN177:AQ177"/>
    <mergeCell ref="BF177:BG177"/>
    <mergeCell ref="BF175:BG175"/>
    <mergeCell ref="C176:E176"/>
    <mergeCell ref="F176:H176"/>
    <mergeCell ref="I176:J176"/>
    <mergeCell ref="K176:N176"/>
    <mergeCell ref="S176:U176"/>
    <mergeCell ref="Z176:AB176"/>
    <mergeCell ref="AN176:AQ176"/>
    <mergeCell ref="AN174:AQ174"/>
    <mergeCell ref="BF174:BG174"/>
    <mergeCell ref="C175:E175"/>
    <mergeCell ref="F175:H175"/>
    <mergeCell ref="I175:J175"/>
    <mergeCell ref="K175:N175"/>
    <mergeCell ref="S175:U175"/>
    <mergeCell ref="Z175:AB175"/>
    <mergeCell ref="AN175:AQ175"/>
    <mergeCell ref="C174:E174"/>
    <mergeCell ref="F174:H174"/>
    <mergeCell ref="I174:J174"/>
    <mergeCell ref="K174:N174"/>
    <mergeCell ref="S174:U174"/>
    <mergeCell ref="Z174:AB174"/>
    <mergeCell ref="BF172:BG172"/>
    <mergeCell ref="C173:E173"/>
    <mergeCell ref="F173:H173"/>
    <mergeCell ref="I173:J173"/>
    <mergeCell ref="K173:N173"/>
    <mergeCell ref="S173:U173"/>
    <mergeCell ref="Z173:AB173"/>
    <mergeCell ref="AN173:AQ173"/>
    <mergeCell ref="BF173:BG173"/>
    <mergeCell ref="BF171:BG171"/>
    <mergeCell ref="C172:E172"/>
    <mergeCell ref="F172:H172"/>
    <mergeCell ref="I172:J172"/>
    <mergeCell ref="K172:N172"/>
    <mergeCell ref="S172:U172"/>
    <mergeCell ref="Z172:AB172"/>
    <mergeCell ref="AN172:AQ172"/>
    <mergeCell ref="AN170:AQ170"/>
    <mergeCell ref="BF170:BG170"/>
    <mergeCell ref="C171:E171"/>
    <mergeCell ref="F171:H171"/>
    <mergeCell ref="I171:J171"/>
    <mergeCell ref="K171:N171"/>
    <mergeCell ref="S171:U171"/>
    <mergeCell ref="Z171:AB171"/>
    <mergeCell ref="AN171:AQ171"/>
    <mergeCell ref="C170:E170"/>
    <mergeCell ref="F170:H170"/>
    <mergeCell ref="I170:J170"/>
    <mergeCell ref="K170:N170"/>
    <mergeCell ref="S170:U170"/>
    <mergeCell ref="Z170:AB170"/>
    <mergeCell ref="BF168:BG168"/>
    <mergeCell ref="C169:E169"/>
    <mergeCell ref="F169:H169"/>
    <mergeCell ref="I169:J169"/>
    <mergeCell ref="K169:N169"/>
    <mergeCell ref="S169:U169"/>
    <mergeCell ref="Z169:AB169"/>
    <mergeCell ref="AN169:AQ169"/>
    <mergeCell ref="BF169:BG169"/>
    <mergeCell ref="BF167:BG167"/>
    <mergeCell ref="C168:E168"/>
    <mergeCell ref="F168:H168"/>
    <mergeCell ref="I168:J168"/>
    <mergeCell ref="K168:N168"/>
    <mergeCell ref="S168:U168"/>
    <mergeCell ref="Z168:AB168"/>
    <mergeCell ref="AN168:AQ168"/>
    <mergeCell ref="AN166:AQ166"/>
    <mergeCell ref="BF166:BG166"/>
    <mergeCell ref="C167:E167"/>
    <mergeCell ref="F167:H167"/>
    <mergeCell ref="I167:J167"/>
    <mergeCell ref="K167:N167"/>
    <mergeCell ref="S167:U167"/>
    <mergeCell ref="Z167:AB167"/>
    <mergeCell ref="AN167:AQ167"/>
    <mergeCell ref="C166:E166"/>
    <mergeCell ref="F166:H166"/>
    <mergeCell ref="I166:J166"/>
    <mergeCell ref="K166:N166"/>
    <mergeCell ref="S166:U166"/>
    <mergeCell ref="Z166:AB166"/>
    <mergeCell ref="BF164:BG164"/>
    <mergeCell ref="C165:E165"/>
    <mergeCell ref="F165:H165"/>
    <mergeCell ref="I165:J165"/>
    <mergeCell ref="K165:N165"/>
    <mergeCell ref="S165:U165"/>
    <mergeCell ref="Z165:AB165"/>
    <mergeCell ref="AN165:AQ165"/>
    <mergeCell ref="BF165:BG165"/>
    <mergeCell ref="BF163:BG163"/>
    <mergeCell ref="C164:E164"/>
    <mergeCell ref="F164:H164"/>
    <mergeCell ref="I164:J164"/>
    <mergeCell ref="K164:N164"/>
    <mergeCell ref="S164:U164"/>
    <mergeCell ref="Z164:AB164"/>
    <mergeCell ref="AN164:AQ164"/>
    <mergeCell ref="AN162:AQ162"/>
    <mergeCell ref="BF162:BG162"/>
    <mergeCell ref="C163:E163"/>
    <mergeCell ref="F163:H163"/>
    <mergeCell ref="I163:J163"/>
    <mergeCell ref="K163:N163"/>
    <mergeCell ref="S163:U163"/>
    <mergeCell ref="Z163:AB163"/>
    <mergeCell ref="AN163:AQ163"/>
    <mergeCell ref="C162:E162"/>
    <mergeCell ref="F162:H162"/>
    <mergeCell ref="I162:J162"/>
    <mergeCell ref="K162:N162"/>
    <mergeCell ref="S162:U162"/>
    <mergeCell ref="Z162:AB162"/>
    <mergeCell ref="BF160:BG160"/>
    <mergeCell ref="C161:E161"/>
    <mergeCell ref="F161:H161"/>
    <mergeCell ref="I161:J161"/>
    <mergeCell ref="K161:N161"/>
    <mergeCell ref="S161:U161"/>
    <mergeCell ref="Z161:AB161"/>
    <mergeCell ref="AN161:AQ161"/>
    <mergeCell ref="BF161:BG161"/>
    <mergeCell ref="BF159:BG159"/>
    <mergeCell ref="C160:E160"/>
    <mergeCell ref="F160:H160"/>
    <mergeCell ref="I160:J160"/>
    <mergeCell ref="K160:N160"/>
    <mergeCell ref="S160:U160"/>
    <mergeCell ref="Z160:AB160"/>
    <mergeCell ref="AN160:AQ160"/>
    <mergeCell ref="AN158:AQ158"/>
    <mergeCell ref="BF158:BG158"/>
    <mergeCell ref="C159:E159"/>
    <mergeCell ref="F159:H159"/>
    <mergeCell ref="I159:J159"/>
    <mergeCell ref="K159:N159"/>
    <mergeCell ref="S159:U159"/>
    <mergeCell ref="Z159:AB159"/>
    <mergeCell ref="AN159:AQ159"/>
    <mergeCell ref="C158:E158"/>
    <mergeCell ref="F158:H158"/>
    <mergeCell ref="I158:J158"/>
    <mergeCell ref="K158:N158"/>
    <mergeCell ref="S158:U158"/>
    <mergeCell ref="Z158:AB158"/>
    <mergeCell ref="BF156:BG156"/>
    <mergeCell ref="C157:E157"/>
    <mergeCell ref="F157:H157"/>
    <mergeCell ref="I157:J157"/>
    <mergeCell ref="K157:N157"/>
    <mergeCell ref="S157:U157"/>
    <mergeCell ref="Z157:AB157"/>
    <mergeCell ref="AN157:AQ157"/>
    <mergeCell ref="BF157:BG157"/>
    <mergeCell ref="BF155:BG155"/>
    <mergeCell ref="C156:E156"/>
    <mergeCell ref="F156:H156"/>
    <mergeCell ref="I156:J156"/>
    <mergeCell ref="K156:N156"/>
    <mergeCell ref="S156:U156"/>
    <mergeCell ref="Z156:AB156"/>
    <mergeCell ref="AN156:AQ156"/>
    <mergeCell ref="AN154:AQ154"/>
    <mergeCell ref="BF154:BG154"/>
    <mergeCell ref="C155:E155"/>
    <mergeCell ref="F155:H155"/>
    <mergeCell ref="I155:J155"/>
    <mergeCell ref="K155:N155"/>
    <mergeCell ref="S155:U155"/>
    <mergeCell ref="Z155:AB155"/>
    <mergeCell ref="AN155:AQ155"/>
    <mergeCell ref="C154:E154"/>
    <mergeCell ref="F154:H154"/>
    <mergeCell ref="I154:J154"/>
    <mergeCell ref="K154:N154"/>
    <mergeCell ref="S154:U154"/>
    <mergeCell ref="Z154:AB154"/>
    <mergeCell ref="BF152:BG152"/>
    <mergeCell ref="C153:E153"/>
    <mergeCell ref="F153:H153"/>
    <mergeCell ref="I153:J153"/>
    <mergeCell ref="K153:N153"/>
    <mergeCell ref="S153:U153"/>
    <mergeCell ref="Z153:AB153"/>
    <mergeCell ref="AN153:AQ153"/>
    <mergeCell ref="BF153:BG153"/>
    <mergeCell ref="BF151:BG151"/>
    <mergeCell ref="C152:E152"/>
    <mergeCell ref="F152:H152"/>
    <mergeCell ref="I152:J152"/>
    <mergeCell ref="K152:N152"/>
    <mergeCell ref="S152:U152"/>
    <mergeCell ref="Z152:AB152"/>
    <mergeCell ref="AN152:AQ152"/>
    <mergeCell ref="AN150:AQ150"/>
    <mergeCell ref="BF150:BG150"/>
    <mergeCell ref="C151:E151"/>
    <mergeCell ref="F151:H151"/>
    <mergeCell ref="I151:J151"/>
    <mergeCell ref="K151:N151"/>
    <mergeCell ref="S151:U151"/>
    <mergeCell ref="Z151:AB151"/>
    <mergeCell ref="AN151:AQ151"/>
    <mergeCell ref="C150:E150"/>
    <mergeCell ref="F150:H150"/>
    <mergeCell ref="I150:J150"/>
    <mergeCell ref="K150:N150"/>
    <mergeCell ref="S150:U150"/>
    <mergeCell ref="Z150:AB150"/>
    <mergeCell ref="BF148:BG148"/>
    <mergeCell ref="C149:E149"/>
    <mergeCell ref="F149:H149"/>
    <mergeCell ref="I149:J149"/>
    <mergeCell ref="K149:N149"/>
    <mergeCell ref="S149:U149"/>
    <mergeCell ref="Z149:AB149"/>
    <mergeCell ref="AN149:AQ149"/>
    <mergeCell ref="BF149:BG149"/>
    <mergeCell ref="BF147:BG147"/>
    <mergeCell ref="C148:E148"/>
    <mergeCell ref="F148:H148"/>
    <mergeCell ref="I148:J148"/>
    <mergeCell ref="K148:N148"/>
    <mergeCell ref="S148:U148"/>
    <mergeCell ref="Z148:AB148"/>
    <mergeCell ref="AN148:AQ148"/>
    <mergeCell ref="AN146:AQ146"/>
    <mergeCell ref="BF146:BG146"/>
    <mergeCell ref="C147:E147"/>
    <mergeCell ref="F147:H147"/>
    <mergeCell ref="I147:J147"/>
    <mergeCell ref="K147:N147"/>
    <mergeCell ref="S147:U147"/>
    <mergeCell ref="Z147:AB147"/>
    <mergeCell ref="AN147:AQ147"/>
    <mergeCell ref="C146:E146"/>
    <mergeCell ref="F146:H146"/>
    <mergeCell ref="I146:J146"/>
    <mergeCell ref="K146:N146"/>
    <mergeCell ref="S146:U146"/>
    <mergeCell ref="Z146:AB146"/>
    <mergeCell ref="BF144:BG144"/>
    <mergeCell ref="C145:E145"/>
    <mergeCell ref="F145:H145"/>
    <mergeCell ref="I145:J145"/>
    <mergeCell ref="K145:N145"/>
    <mergeCell ref="S145:U145"/>
    <mergeCell ref="Z145:AB145"/>
    <mergeCell ref="AN145:AQ145"/>
    <mergeCell ref="BF145:BG145"/>
    <mergeCell ref="BF143:BG143"/>
    <mergeCell ref="C144:E144"/>
    <mergeCell ref="F144:H144"/>
    <mergeCell ref="I144:J144"/>
    <mergeCell ref="K144:N144"/>
    <mergeCell ref="S144:U144"/>
    <mergeCell ref="Z144:AB144"/>
    <mergeCell ref="AN144:AQ144"/>
    <mergeCell ref="AN142:AQ142"/>
    <mergeCell ref="BF142:BG142"/>
    <mergeCell ref="C143:E143"/>
    <mergeCell ref="F143:H143"/>
    <mergeCell ref="I143:J143"/>
    <mergeCell ref="K143:N143"/>
    <mergeCell ref="S143:U143"/>
    <mergeCell ref="Z143:AB143"/>
    <mergeCell ref="AN143:AQ143"/>
    <mergeCell ref="C142:E142"/>
    <mergeCell ref="F142:H142"/>
    <mergeCell ref="I142:J142"/>
    <mergeCell ref="K142:N142"/>
    <mergeCell ref="S142:U142"/>
    <mergeCell ref="Z142:AB142"/>
    <mergeCell ref="BF140:BG140"/>
    <mergeCell ref="C141:E141"/>
    <mergeCell ref="F141:H141"/>
    <mergeCell ref="I141:J141"/>
    <mergeCell ref="K141:N141"/>
    <mergeCell ref="S141:U141"/>
    <mergeCell ref="Z141:AB141"/>
    <mergeCell ref="AN141:AQ141"/>
    <mergeCell ref="BF141:BG141"/>
    <mergeCell ref="BF139:BG139"/>
    <mergeCell ref="C140:E140"/>
    <mergeCell ref="F140:H140"/>
    <mergeCell ref="I140:J140"/>
    <mergeCell ref="K140:N140"/>
    <mergeCell ref="S140:U140"/>
    <mergeCell ref="Z140:AB140"/>
    <mergeCell ref="AN140:AQ140"/>
    <mergeCell ref="AN138:AQ138"/>
    <mergeCell ref="BF138:BG138"/>
    <mergeCell ref="C139:E139"/>
    <mergeCell ref="F139:H139"/>
    <mergeCell ref="I139:J139"/>
    <mergeCell ref="K139:N139"/>
    <mergeCell ref="S139:U139"/>
    <mergeCell ref="Z139:AB139"/>
    <mergeCell ref="AN139:AQ139"/>
    <mergeCell ref="C138:E138"/>
    <mergeCell ref="F138:H138"/>
    <mergeCell ref="I138:J138"/>
    <mergeCell ref="K138:N138"/>
    <mergeCell ref="S138:U138"/>
    <mergeCell ref="Z138:AB138"/>
    <mergeCell ref="BF136:BG136"/>
    <mergeCell ref="C137:E137"/>
    <mergeCell ref="F137:H137"/>
    <mergeCell ref="I137:J137"/>
    <mergeCell ref="K137:N137"/>
    <mergeCell ref="S137:U137"/>
    <mergeCell ref="Z137:AB137"/>
    <mergeCell ref="AN137:AQ137"/>
    <mergeCell ref="BF137:BG137"/>
    <mergeCell ref="BF135:BG135"/>
    <mergeCell ref="C136:E136"/>
    <mergeCell ref="F136:H136"/>
    <mergeCell ref="I136:J136"/>
    <mergeCell ref="K136:N136"/>
    <mergeCell ref="S136:U136"/>
    <mergeCell ref="Z136:AB136"/>
    <mergeCell ref="AN136:AQ136"/>
    <mergeCell ref="AN134:AQ134"/>
    <mergeCell ref="BF134:BG134"/>
    <mergeCell ref="C135:E135"/>
    <mergeCell ref="F135:H135"/>
    <mergeCell ref="I135:J135"/>
    <mergeCell ref="K135:N135"/>
    <mergeCell ref="S135:U135"/>
    <mergeCell ref="Z135:AB135"/>
    <mergeCell ref="AN135:AQ135"/>
    <mergeCell ref="C134:E134"/>
    <mergeCell ref="F134:H134"/>
    <mergeCell ref="I134:J134"/>
    <mergeCell ref="K134:N134"/>
    <mergeCell ref="S134:U134"/>
    <mergeCell ref="Z134:AB134"/>
    <mergeCell ref="BF132:BG132"/>
    <mergeCell ref="C133:E133"/>
    <mergeCell ref="F133:H133"/>
    <mergeCell ref="I133:J133"/>
    <mergeCell ref="K133:N133"/>
    <mergeCell ref="S133:U133"/>
    <mergeCell ref="Z133:AB133"/>
    <mergeCell ref="AN133:AQ133"/>
    <mergeCell ref="BF133:BG133"/>
    <mergeCell ref="BF131:BG131"/>
    <mergeCell ref="C132:E132"/>
    <mergeCell ref="F132:H132"/>
    <mergeCell ref="I132:J132"/>
    <mergeCell ref="K132:N132"/>
    <mergeCell ref="S132:U132"/>
    <mergeCell ref="Z132:AB132"/>
    <mergeCell ref="AN132:AQ132"/>
    <mergeCell ref="AN130:AQ130"/>
    <mergeCell ref="BF130:BG130"/>
    <mergeCell ref="C131:E131"/>
    <mergeCell ref="F131:H131"/>
    <mergeCell ref="I131:J131"/>
    <mergeCell ref="K131:N131"/>
    <mergeCell ref="S131:U131"/>
    <mergeCell ref="Z131:AB131"/>
    <mergeCell ref="AN131:AQ131"/>
    <mergeCell ref="C130:E130"/>
    <mergeCell ref="F130:H130"/>
    <mergeCell ref="I130:J130"/>
    <mergeCell ref="K130:N130"/>
    <mergeCell ref="S130:U130"/>
    <mergeCell ref="Z130:AB130"/>
    <mergeCell ref="BF128:BG128"/>
    <mergeCell ref="C129:E129"/>
    <mergeCell ref="F129:H129"/>
    <mergeCell ref="I129:J129"/>
    <mergeCell ref="K129:N129"/>
    <mergeCell ref="S129:U129"/>
    <mergeCell ref="Z129:AB129"/>
    <mergeCell ref="AN129:AQ129"/>
    <mergeCell ref="BF129:BG129"/>
    <mergeCell ref="BF127:BG127"/>
    <mergeCell ref="C128:E128"/>
    <mergeCell ref="F128:H128"/>
    <mergeCell ref="I128:J128"/>
    <mergeCell ref="K128:N128"/>
    <mergeCell ref="S128:U128"/>
    <mergeCell ref="Z128:AB128"/>
    <mergeCell ref="AN128:AQ128"/>
    <mergeCell ref="AN126:AQ126"/>
    <mergeCell ref="BF126:BG126"/>
    <mergeCell ref="C127:E127"/>
    <mergeCell ref="F127:H127"/>
    <mergeCell ref="I127:J127"/>
    <mergeCell ref="K127:N127"/>
    <mergeCell ref="S127:U127"/>
    <mergeCell ref="Z127:AB127"/>
    <mergeCell ref="AN127:AQ127"/>
    <mergeCell ref="C126:E126"/>
    <mergeCell ref="F126:H126"/>
    <mergeCell ref="I126:J126"/>
    <mergeCell ref="K126:N126"/>
    <mergeCell ref="S126:U126"/>
    <mergeCell ref="Z126:AB126"/>
    <mergeCell ref="BF124:BG124"/>
    <mergeCell ref="C125:E125"/>
    <mergeCell ref="F125:H125"/>
    <mergeCell ref="I125:J125"/>
    <mergeCell ref="K125:N125"/>
    <mergeCell ref="S125:U125"/>
    <mergeCell ref="Z125:AB125"/>
    <mergeCell ref="AN125:AQ125"/>
    <mergeCell ref="BF125:BG125"/>
    <mergeCell ref="BF123:BG123"/>
    <mergeCell ref="C124:E124"/>
    <mergeCell ref="F124:H124"/>
    <mergeCell ref="I124:J124"/>
    <mergeCell ref="K124:N124"/>
    <mergeCell ref="S124:U124"/>
    <mergeCell ref="Z124:AB124"/>
    <mergeCell ref="AN124:AQ124"/>
    <mergeCell ref="AN122:AQ122"/>
    <mergeCell ref="BF122:BG122"/>
    <mergeCell ref="C123:E123"/>
    <mergeCell ref="F123:H123"/>
    <mergeCell ref="I123:J123"/>
    <mergeCell ref="K123:N123"/>
    <mergeCell ref="S123:U123"/>
    <mergeCell ref="Z123:AB123"/>
    <mergeCell ref="AN123:AQ123"/>
    <mergeCell ref="C122:E122"/>
    <mergeCell ref="F122:H122"/>
    <mergeCell ref="I122:J122"/>
    <mergeCell ref="K122:N122"/>
    <mergeCell ref="S122:U122"/>
    <mergeCell ref="Z122:AB122"/>
    <mergeCell ref="BF120:BG120"/>
    <mergeCell ref="C121:E121"/>
    <mergeCell ref="F121:H121"/>
    <mergeCell ref="I121:J121"/>
    <mergeCell ref="K121:N121"/>
    <mergeCell ref="S121:U121"/>
    <mergeCell ref="Z121:AB121"/>
    <mergeCell ref="AN121:AQ121"/>
    <mergeCell ref="BF121:BG121"/>
    <mergeCell ref="BF119:BG119"/>
    <mergeCell ref="C120:E120"/>
    <mergeCell ref="F120:H120"/>
    <mergeCell ref="I120:J120"/>
    <mergeCell ref="K120:N120"/>
    <mergeCell ref="S120:U120"/>
    <mergeCell ref="Z120:AB120"/>
    <mergeCell ref="AN120:AQ120"/>
    <mergeCell ref="AN118:AQ118"/>
    <mergeCell ref="BF118:BG118"/>
    <mergeCell ref="C119:E119"/>
    <mergeCell ref="F119:H119"/>
    <mergeCell ref="I119:J119"/>
    <mergeCell ref="K119:N119"/>
    <mergeCell ref="S119:U119"/>
    <mergeCell ref="Z119:AB119"/>
    <mergeCell ref="AN119:AQ119"/>
    <mergeCell ref="C118:E118"/>
    <mergeCell ref="F118:H118"/>
    <mergeCell ref="I118:J118"/>
    <mergeCell ref="K118:N118"/>
    <mergeCell ref="S118:U118"/>
    <mergeCell ref="Z118:AB118"/>
    <mergeCell ref="BF116:BG116"/>
    <mergeCell ref="C117:E117"/>
    <mergeCell ref="F117:H117"/>
    <mergeCell ref="I117:J117"/>
    <mergeCell ref="K117:N117"/>
    <mergeCell ref="S117:U117"/>
    <mergeCell ref="Z117:AB117"/>
    <mergeCell ref="AN117:AQ117"/>
    <mergeCell ref="BF117:BG117"/>
    <mergeCell ref="BF115:BG115"/>
    <mergeCell ref="C116:E116"/>
    <mergeCell ref="F116:H116"/>
    <mergeCell ref="I116:J116"/>
    <mergeCell ref="K116:N116"/>
    <mergeCell ref="S116:U116"/>
    <mergeCell ref="Z116:AB116"/>
    <mergeCell ref="AN116:AQ116"/>
    <mergeCell ref="AN114:AQ114"/>
    <mergeCell ref="BF114:BG114"/>
    <mergeCell ref="C115:E115"/>
    <mergeCell ref="F115:H115"/>
    <mergeCell ref="I115:J115"/>
    <mergeCell ref="K115:N115"/>
    <mergeCell ref="S115:U115"/>
    <mergeCell ref="Z115:AB115"/>
    <mergeCell ref="AN115:AQ115"/>
    <mergeCell ref="C114:E114"/>
    <mergeCell ref="F114:H114"/>
    <mergeCell ref="I114:J114"/>
    <mergeCell ref="K114:N114"/>
    <mergeCell ref="S114:U114"/>
    <mergeCell ref="Z114:AB114"/>
    <mergeCell ref="BF112:BG112"/>
    <mergeCell ref="C113:E113"/>
    <mergeCell ref="F113:H113"/>
    <mergeCell ref="I113:J113"/>
    <mergeCell ref="K113:N113"/>
    <mergeCell ref="S113:U113"/>
    <mergeCell ref="Z113:AB113"/>
    <mergeCell ref="AN113:AQ113"/>
    <mergeCell ref="BF113:BG113"/>
    <mergeCell ref="BF111:BG111"/>
    <mergeCell ref="C112:E112"/>
    <mergeCell ref="F112:H112"/>
    <mergeCell ref="I112:J112"/>
    <mergeCell ref="K112:N112"/>
    <mergeCell ref="S112:U112"/>
    <mergeCell ref="Z112:AB112"/>
    <mergeCell ref="AN112:AQ112"/>
    <mergeCell ref="AN110:AQ110"/>
    <mergeCell ref="BF110:BG110"/>
    <mergeCell ref="C111:E111"/>
    <mergeCell ref="F111:H111"/>
    <mergeCell ref="I111:J111"/>
    <mergeCell ref="K111:N111"/>
    <mergeCell ref="S111:U111"/>
    <mergeCell ref="Z111:AB111"/>
    <mergeCell ref="AN111:AQ111"/>
    <mergeCell ref="C110:E110"/>
    <mergeCell ref="F110:H110"/>
    <mergeCell ref="I110:J110"/>
    <mergeCell ref="K110:N110"/>
    <mergeCell ref="S110:U110"/>
    <mergeCell ref="Z110:AB110"/>
    <mergeCell ref="BF108:BG108"/>
    <mergeCell ref="C109:E109"/>
    <mergeCell ref="F109:H109"/>
    <mergeCell ref="I109:J109"/>
    <mergeCell ref="K109:N109"/>
    <mergeCell ref="S109:U109"/>
    <mergeCell ref="Z109:AB109"/>
    <mergeCell ref="AN109:AQ109"/>
    <mergeCell ref="BF109:BG109"/>
    <mergeCell ref="BF107:BG107"/>
    <mergeCell ref="C108:E108"/>
    <mergeCell ref="F108:H108"/>
    <mergeCell ref="I108:J108"/>
    <mergeCell ref="K108:N108"/>
    <mergeCell ref="S108:U108"/>
    <mergeCell ref="Z108:AB108"/>
    <mergeCell ref="AN108:AQ108"/>
    <mergeCell ref="AN106:AQ106"/>
    <mergeCell ref="BF106:BG106"/>
    <mergeCell ref="C107:E107"/>
    <mergeCell ref="F107:H107"/>
    <mergeCell ref="I107:J107"/>
    <mergeCell ref="K107:N107"/>
    <mergeCell ref="S107:U107"/>
    <mergeCell ref="Z107:AB107"/>
    <mergeCell ref="AN107:AQ107"/>
    <mergeCell ref="C106:E106"/>
    <mergeCell ref="F106:H106"/>
    <mergeCell ref="I106:J106"/>
    <mergeCell ref="K106:N106"/>
    <mergeCell ref="S106:U106"/>
    <mergeCell ref="Z106:AB106"/>
    <mergeCell ref="BF104:BG104"/>
    <mergeCell ref="C105:E105"/>
    <mergeCell ref="F105:H105"/>
    <mergeCell ref="I105:J105"/>
    <mergeCell ref="K105:N105"/>
    <mergeCell ref="S105:U105"/>
    <mergeCell ref="Z105:AB105"/>
    <mergeCell ref="AN105:AQ105"/>
    <mergeCell ref="BF105:BG105"/>
    <mergeCell ref="BF103:BG103"/>
    <mergeCell ref="C104:E104"/>
    <mergeCell ref="F104:H104"/>
    <mergeCell ref="I104:J104"/>
    <mergeCell ref="K104:N104"/>
    <mergeCell ref="S104:U104"/>
    <mergeCell ref="Z104:AB104"/>
    <mergeCell ref="AN104:AQ104"/>
    <mergeCell ref="AN102:AQ102"/>
    <mergeCell ref="BF102:BG102"/>
    <mergeCell ref="C103:E103"/>
    <mergeCell ref="F103:H103"/>
    <mergeCell ref="I103:J103"/>
    <mergeCell ref="K103:N103"/>
    <mergeCell ref="S103:U103"/>
    <mergeCell ref="Z103:AB103"/>
    <mergeCell ref="AN103:AQ103"/>
    <mergeCell ref="C102:E102"/>
    <mergeCell ref="F102:H102"/>
    <mergeCell ref="I102:J102"/>
    <mergeCell ref="K102:N102"/>
    <mergeCell ref="S102:U102"/>
    <mergeCell ref="Z102:AB102"/>
    <mergeCell ref="BF100:BG100"/>
    <mergeCell ref="C101:E101"/>
    <mergeCell ref="F101:H101"/>
    <mergeCell ref="I101:J101"/>
    <mergeCell ref="K101:N101"/>
    <mergeCell ref="S101:U101"/>
    <mergeCell ref="Z101:AB101"/>
    <mergeCell ref="AN101:AQ101"/>
    <mergeCell ref="BF101:BG101"/>
    <mergeCell ref="BF99:BG99"/>
    <mergeCell ref="C100:E100"/>
    <mergeCell ref="F100:H100"/>
    <mergeCell ref="I100:J100"/>
    <mergeCell ref="K100:N100"/>
    <mergeCell ref="S100:U100"/>
    <mergeCell ref="Z100:AB100"/>
    <mergeCell ref="AN100:AQ100"/>
    <mergeCell ref="AN98:AQ98"/>
    <mergeCell ref="BF98:BG98"/>
    <mergeCell ref="C99:E99"/>
    <mergeCell ref="F99:H99"/>
    <mergeCell ref="I99:J99"/>
    <mergeCell ref="K99:N99"/>
    <mergeCell ref="S99:U99"/>
    <mergeCell ref="Z99:AB99"/>
    <mergeCell ref="AN99:AQ99"/>
    <mergeCell ref="C98:E98"/>
    <mergeCell ref="F98:H98"/>
    <mergeCell ref="I98:J98"/>
    <mergeCell ref="K98:N98"/>
    <mergeCell ref="S98:U98"/>
    <mergeCell ref="Z98:AB98"/>
    <mergeCell ref="BF96:BG96"/>
    <mergeCell ref="C97:E97"/>
    <mergeCell ref="F97:H97"/>
    <mergeCell ref="I97:J97"/>
    <mergeCell ref="K97:N97"/>
    <mergeCell ref="S97:U97"/>
    <mergeCell ref="Z97:AB97"/>
    <mergeCell ref="AN97:AQ97"/>
    <mergeCell ref="BF97:BG97"/>
    <mergeCell ref="BF95:BG95"/>
    <mergeCell ref="C96:E96"/>
    <mergeCell ref="F96:H96"/>
    <mergeCell ref="I96:J96"/>
    <mergeCell ref="K96:N96"/>
    <mergeCell ref="S96:U96"/>
    <mergeCell ref="Z96:AB96"/>
    <mergeCell ref="AN96:AQ96"/>
    <mergeCell ref="AN94:AQ94"/>
    <mergeCell ref="BF94:BG94"/>
    <mergeCell ref="C95:E95"/>
    <mergeCell ref="F95:H95"/>
    <mergeCell ref="I95:J95"/>
    <mergeCell ref="K95:N95"/>
    <mergeCell ref="S95:U95"/>
    <mergeCell ref="Z95:AB95"/>
    <mergeCell ref="AN95:AQ95"/>
    <mergeCell ref="C94:E94"/>
    <mergeCell ref="F94:H94"/>
    <mergeCell ref="I94:J94"/>
    <mergeCell ref="K94:N94"/>
    <mergeCell ref="S94:U94"/>
    <mergeCell ref="Z94:AB94"/>
    <mergeCell ref="BF92:BG92"/>
    <mergeCell ref="C93:E93"/>
    <mergeCell ref="F93:H93"/>
    <mergeCell ref="I93:J93"/>
    <mergeCell ref="K93:N93"/>
    <mergeCell ref="S93:U93"/>
    <mergeCell ref="Z93:AB93"/>
    <mergeCell ref="AN93:AQ93"/>
    <mergeCell ref="BF93:BG93"/>
    <mergeCell ref="BF91:BG91"/>
    <mergeCell ref="C92:E92"/>
    <mergeCell ref="F92:H92"/>
    <mergeCell ref="I92:J92"/>
    <mergeCell ref="K92:N92"/>
    <mergeCell ref="S92:U92"/>
    <mergeCell ref="Z92:AB92"/>
    <mergeCell ref="AN92:AQ92"/>
    <mergeCell ref="AN90:AQ90"/>
    <mergeCell ref="BF90:BG90"/>
    <mergeCell ref="C91:E91"/>
    <mergeCell ref="F91:H91"/>
    <mergeCell ref="I91:J91"/>
    <mergeCell ref="K91:N91"/>
    <mergeCell ref="S91:U91"/>
    <mergeCell ref="Z91:AB91"/>
    <mergeCell ref="AN91:AQ91"/>
    <mergeCell ref="C90:E90"/>
    <mergeCell ref="F90:H90"/>
    <mergeCell ref="I90:J90"/>
    <mergeCell ref="K90:N90"/>
    <mergeCell ref="S90:U90"/>
    <mergeCell ref="Z90:AB90"/>
    <mergeCell ref="BF88:BG88"/>
    <mergeCell ref="C89:E89"/>
    <mergeCell ref="F89:H89"/>
    <mergeCell ref="I89:J89"/>
    <mergeCell ref="K89:N89"/>
    <mergeCell ref="S89:U89"/>
    <mergeCell ref="Z89:AB89"/>
    <mergeCell ref="AN89:AQ89"/>
    <mergeCell ref="BF89:BG89"/>
    <mergeCell ref="BF87:BG87"/>
    <mergeCell ref="C88:E88"/>
    <mergeCell ref="F88:H88"/>
    <mergeCell ref="I88:J88"/>
    <mergeCell ref="K88:N88"/>
    <mergeCell ref="S88:U88"/>
    <mergeCell ref="Z88:AB88"/>
    <mergeCell ref="AN88:AQ88"/>
    <mergeCell ref="AN86:AQ86"/>
    <mergeCell ref="BF86:BG86"/>
    <mergeCell ref="C87:E87"/>
    <mergeCell ref="F87:H87"/>
    <mergeCell ref="I87:J87"/>
    <mergeCell ref="K87:N87"/>
    <mergeCell ref="S87:U87"/>
    <mergeCell ref="Z87:AB87"/>
    <mergeCell ref="AN87:AQ87"/>
    <mergeCell ref="C86:E86"/>
    <mergeCell ref="F86:H86"/>
    <mergeCell ref="I86:J86"/>
    <mergeCell ref="K86:N86"/>
    <mergeCell ref="S86:U86"/>
    <mergeCell ref="Z86:AB86"/>
    <mergeCell ref="BF84:BG84"/>
    <mergeCell ref="C85:E85"/>
    <mergeCell ref="F85:H85"/>
    <mergeCell ref="I85:J85"/>
    <mergeCell ref="K85:N85"/>
    <mergeCell ref="S85:U85"/>
    <mergeCell ref="Z85:AB85"/>
    <mergeCell ref="AN85:AQ85"/>
    <mergeCell ref="BF85:BG85"/>
    <mergeCell ref="BF83:BG83"/>
    <mergeCell ref="C84:E84"/>
    <mergeCell ref="F84:H84"/>
    <mergeCell ref="I84:J84"/>
    <mergeCell ref="K84:N84"/>
    <mergeCell ref="S84:U84"/>
    <mergeCell ref="Z84:AB84"/>
    <mergeCell ref="AN84:AQ84"/>
    <mergeCell ref="AN82:AQ82"/>
    <mergeCell ref="BF82:BG82"/>
    <mergeCell ref="C83:E83"/>
    <mergeCell ref="F83:H83"/>
    <mergeCell ref="I83:J83"/>
    <mergeCell ref="K83:N83"/>
    <mergeCell ref="S83:U83"/>
    <mergeCell ref="Z83:AB83"/>
    <mergeCell ref="AN83:AQ83"/>
    <mergeCell ref="C82:E82"/>
    <mergeCell ref="F82:H82"/>
    <mergeCell ref="I82:J82"/>
    <mergeCell ref="K82:N82"/>
    <mergeCell ref="S82:U82"/>
    <mergeCell ref="Z82:AB82"/>
    <mergeCell ref="BF80:BG80"/>
    <mergeCell ref="C81:E81"/>
    <mergeCell ref="F81:H81"/>
    <mergeCell ref="I81:J81"/>
    <mergeCell ref="K81:N81"/>
    <mergeCell ref="S81:U81"/>
    <mergeCell ref="Z81:AB81"/>
    <mergeCell ref="AN81:AQ81"/>
    <mergeCell ref="BF81:BG81"/>
    <mergeCell ref="BF79:BG79"/>
    <mergeCell ref="C80:E80"/>
    <mergeCell ref="F80:H80"/>
    <mergeCell ref="I80:J80"/>
    <mergeCell ref="K80:N80"/>
    <mergeCell ref="S80:U80"/>
    <mergeCell ref="Z80:AB80"/>
    <mergeCell ref="AN80:AQ80"/>
    <mergeCell ref="AN78:AQ78"/>
    <mergeCell ref="BF78:BG78"/>
    <mergeCell ref="C79:E79"/>
    <mergeCell ref="F79:H79"/>
    <mergeCell ref="I79:J79"/>
    <mergeCell ref="K79:N79"/>
    <mergeCell ref="S79:U79"/>
    <mergeCell ref="Z79:AB79"/>
    <mergeCell ref="AN79:AQ79"/>
    <mergeCell ref="C78:E78"/>
    <mergeCell ref="F78:H78"/>
    <mergeCell ref="I78:J78"/>
    <mergeCell ref="K78:N78"/>
    <mergeCell ref="S78:U78"/>
    <mergeCell ref="Z78:AB78"/>
    <mergeCell ref="BF76:BG76"/>
    <mergeCell ref="C77:E77"/>
    <mergeCell ref="F77:H77"/>
    <mergeCell ref="I77:J77"/>
    <mergeCell ref="K77:N77"/>
    <mergeCell ref="S77:U77"/>
    <mergeCell ref="Z77:AB77"/>
    <mergeCell ref="AN77:AQ77"/>
    <mergeCell ref="BF77:BG77"/>
    <mergeCell ref="BF75:BG75"/>
    <mergeCell ref="C76:E76"/>
    <mergeCell ref="F76:H76"/>
    <mergeCell ref="I76:J76"/>
    <mergeCell ref="K76:N76"/>
    <mergeCell ref="S76:U76"/>
    <mergeCell ref="Z76:AB76"/>
    <mergeCell ref="AN76:AQ76"/>
    <mergeCell ref="AN74:AQ74"/>
    <mergeCell ref="BF74:BG74"/>
    <mergeCell ref="C75:E75"/>
    <mergeCell ref="F75:H75"/>
    <mergeCell ref="I75:J75"/>
    <mergeCell ref="K75:N75"/>
    <mergeCell ref="S75:U75"/>
    <mergeCell ref="Z75:AB75"/>
    <mergeCell ref="AN75:AQ75"/>
    <mergeCell ref="C74:E74"/>
    <mergeCell ref="F74:H74"/>
    <mergeCell ref="I74:J74"/>
    <mergeCell ref="K74:N74"/>
    <mergeCell ref="S74:U74"/>
    <mergeCell ref="Z74:AB74"/>
    <mergeCell ref="BF72:BG72"/>
    <mergeCell ref="C73:E73"/>
    <mergeCell ref="F73:H73"/>
    <mergeCell ref="I73:J73"/>
    <mergeCell ref="K73:N73"/>
    <mergeCell ref="S73:U73"/>
    <mergeCell ref="Z73:AB73"/>
    <mergeCell ref="AN73:AQ73"/>
    <mergeCell ref="BF73:BG73"/>
    <mergeCell ref="BF71:BG71"/>
    <mergeCell ref="C72:E72"/>
    <mergeCell ref="F72:H72"/>
    <mergeCell ref="I72:J72"/>
    <mergeCell ref="K72:N72"/>
    <mergeCell ref="S72:U72"/>
    <mergeCell ref="Z72:AB72"/>
    <mergeCell ref="AN72:AQ72"/>
    <mergeCell ref="AN70:AQ70"/>
    <mergeCell ref="BF70:BG70"/>
    <mergeCell ref="C71:E71"/>
    <mergeCell ref="F71:H71"/>
    <mergeCell ref="I71:J71"/>
    <mergeCell ref="K71:N71"/>
    <mergeCell ref="S71:U71"/>
    <mergeCell ref="Z71:AB71"/>
    <mergeCell ref="AN71:AQ71"/>
    <mergeCell ref="C70:E70"/>
    <mergeCell ref="F70:H70"/>
    <mergeCell ref="I70:J70"/>
    <mergeCell ref="K70:N70"/>
    <mergeCell ref="S70:U70"/>
    <mergeCell ref="Z70:AB70"/>
    <mergeCell ref="BF68:BG68"/>
    <mergeCell ref="C69:E69"/>
    <mergeCell ref="F69:H69"/>
    <mergeCell ref="I69:J69"/>
    <mergeCell ref="K69:N69"/>
    <mergeCell ref="S69:U69"/>
    <mergeCell ref="Z69:AB69"/>
    <mergeCell ref="AN69:AQ69"/>
    <mergeCell ref="BF69:BG69"/>
    <mergeCell ref="BF67:BG67"/>
    <mergeCell ref="C68:E68"/>
    <mergeCell ref="F68:H68"/>
    <mergeCell ref="I68:J68"/>
    <mergeCell ref="K68:N68"/>
    <mergeCell ref="S68:U68"/>
    <mergeCell ref="Z68:AB68"/>
    <mergeCell ref="AN68:AQ68"/>
    <mergeCell ref="AN66:AQ66"/>
    <mergeCell ref="BF66:BG66"/>
    <mergeCell ref="C67:E67"/>
    <mergeCell ref="F67:H67"/>
    <mergeCell ref="I67:J67"/>
    <mergeCell ref="K67:N67"/>
    <mergeCell ref="S67:U67"/>
    <mergeCell ref="Z67:AB67"/>
    <mergeCell ref="AN67:AQ67"/>
    <mergeCell ref="C66:E66"/>
    <mergeCell ref="F66:H66"/>
    <mergeCell ref="I66:J66"/>
    <mergeCell ref="K66:N66"/>
    <mergeCell ref="S66:U66"/>
    <mergeCell ref="Z66:AB66"/>
    <mergeCell ref="BF64:BG64"/>
    <mergeCell ref="C65:E65"/>
    <mergeCell ref="F65:H65"/>
    <mergeCell ref="I65:J65"/>
    <mergeCell ref="K65:N65"/>
    <mergeCell ref="S65:U65"/>
    <mergeCell ref="Z65:AB65"/>
    <mergeCell ref="AN65:AQ65"/>
    <mergeCell ref="BF65:BG65"/>
    <mergeCell ref="BF63:BG63"/>
    <mergeCell ref="C64:E64"/>
    <mergeCell ref="F64:H64"/>
    <mergeCell ref="I64:J64"/>
    <mergeCell ref="K64:N64"/>
    <mergeCell ref="S64:U64"/>
    <mergeCell ref="Z64:AB64"/>
    <mergeCell ref="AN64:AQ64"/>
    <mergeCell ref="AN62:AQ62"/>
    <mergeCell ref="BF62:BG62"/>
    <mergeCell ref="C63:E63"/>
    <mergeCell ref="F63:H63"/>
    <mergeCell ref="I63:J63"/>
    <mergeCell ref="K63:N63"/>
    <mergeCell ref="S63:U63"/>
    <mergeCell ref="Z63:AB63"/>
    <mergeCell ref="AN63:AQ63"/>
    <mergeCell ref="C62:E62"/>
    <mergeCell ref="F62:H62"/>
    <mergeCell ref="I62:J62"/>
    <mergeCell ref="K62:N62"/>
    <mergeCell ref="S62:U62"/>
    <mergeCell ref="Z62:AB62"/>
    <mergeCell ref="BF60:BG60"/>
    <mergeCell ref="C61:E61"/>
    <mergeCell ref="F61:H61"/>
    <mergeCell ref="I61:J61"/>
    <mergeCell ref="K61:N61"/>
    <mergeCell ref="S61:U61"/>
    <mergeCell ref="Z61:AB61"/>
    <mergeCell ref="AN61:AQ61"/>
    <mergeCell ref="BF61:BG61"/>
    <mergeCell ref="BF59:BG59"/>
    <mergeCell ref="C60:E60"/>
    <mergeCell ref="F60:H60"/>
    <mergeCell ref="I60:J60"/>
    <mergeCell ref="K60:N60"/>
    <mergeCell ref="S60:U60"/>
    <mergeCell ref="Z60:AB60"/>
    <mergeCell ref="AN60:AQ60"/>
    <mergeCell ref="AN58:AQ58"/>
    <mergeCell ref="BF58:BG58"/>
    <mergeCell ref="C59:E59"/>
    <mergeCell ref="F59:H59"/>
    <mergeCell ref="I59:J59"/>
    <mergeCell ref="K59:N59"/>
    <mergeCell ref="S59:U59"/>
    <mergeCell ref="Z59:AB59"/>
    <mergeCell ref="AN59:AQ59"/>
    <mergeCell ref="C58:E58"/>
    <mergeCell ref="F58:H58"/>
    <mergeCell ref="I58:J58"/>
    <mergeCell ref="K58:N58"/>
    <mergeCell ref="S58:U58"/>
    <mergeCell ref="Z58:AB58"/>
    <mergeCell ref="BF56:BG56"/>
    <mergeCell ref="C57:E57"/>
    <mergeCell ref="F57:H57"/>
    <mergeCell ref="I57:J57"/>
    <mergeCell ref="K57:N57"/>
    <mergeCell ref="S57:U57"/>
    <mergeCell ref="Z57:AB57"/>
    <mergeCell ref="AN57:AQ57"/>
    <mergeCell ref="BF57:BG57"/>
    <mergeCell ref="BF55:BG55"/>
    <mergeCell ref="C56:E56"/>
    <mergeCell ref="F56:H56"/>
    <mergeCell ref="I56:J56"/>
    <mergeCell ref="K56:N56"/>
    <mergeCell ref="S56:U56"/>
    <mergeCell ref="Z56:AB56"/>
    <mergeCell ref="AN56:AQ56"/>
    <mergeCell ref="AN54:AQ54"/>
    <mergeCell ref="BF54:BG54"/>
    <mergeCell ref="C55:E55"/>
    <mergeCell ref="F55:H55"/>
    <mergeCell ref="I55:J55"/>
    <mergeCell ref="K55:N55"/>
    <mergeCell ref="S55:U55"/>
    <mergeCell ref="Z55:AB55"/>
    <mergeCell ref="AN55:AQ55"/>
    <mergeCell ref="C54:E54"/>
    <mergeCell ref="F54:H54"/>
    <mergeCell ref="I54:J54"/>
    <mergeCell ref="K54:N54"/>
    <mergeCell ref="S54:U54"/>
    <mergeCell ref="Z54:AB54"/>
    <mergeCell ref="BF52:BG52"/>
    <mergeCell ref="C53:E53"/>
    <mergeCell ref="F53:H53"/>
    <mergeCell ref="I53:J53"/>
    <mergeCell ref="K53:N53"/>
    <mergeCell ref="S53:U53"/>
    <mergeCell ref="Z53:AB53"/>
    <mergeCell ref="AN53:AQ53"/>
    <mergeCell ref="BF53:BG53"/>
    <mergeCell ref="BF51:BG51"/>
    <mergeCell ref="C52:E52"/>
    <mergeCell ref="F52:H52"/>
    <mergeCell ref="I52:J52"/>
    <mergeCell ref="K52:N52"/>
    <mergeCell ref="S52:U52"/>
    <mergeCell ref="Z52:AB52"/>
    <mergeCell ref="AN52:AQ52"/>
    <mergeCell ref="AN50:AQ50"/>
    <mergeCell ref="BF50:BG50"/>
    <mergeCell ref="C51:E51"/>
    <mergeCell ref="F51:H51"/>
    <mergeCell ref="I51:J51"/>
    <mergeCell ref="K51:N51"/>
    <mergeCell ref="S51:U51"/>
    <mergeCell ref="Z51:AB51"/>
    <mergeCell ref="AN51:AQ51"/>
    <mergeCell ref="C50:E50"/>
    <mergeCell ref="F50:H50"/>
    <mergeCell ref="I50:J50"/>
    <mergeCell ref="K50:N50"/>
    <mergeCell ref="S50:U50"/>
    <mergeCell ref="Z50:AB50"/>
    <mergeCell ref="BF48:BG48"/>
    <mergeCell ref="C49:E49"/>
    <mergeCell ref="F49:H49"/>
    <mergeCell ref="I49:J49"/>
    <mergeCell ref="K49:N49"/>
    <mergeCell ref="S49:U49"/>
    <mergeCell ref="Z49:AB49"/>
    <mergeCell ref="AN49:AQ49"/>
    <mergeCell ref="BF49:BG49"/>
    <mergeCell ref="BF47:BG47"/>
    <mergeCell ref="C48:E48"/>
    <mergeCell ref="F48:H48"/>
    <mergeCell ref="I48:J48"/>
    <mergeCell ref="K48:N48"/>
    <mergeCell ref="S48:U48"/>
    <mergeCell ref="Z48:AB48"/>
    <mergeCell ref="AN48:AQ48"/>
    <mergeCell ref="AN46:AQ46"/>
    <mergeCell ref="BF46:BG46"/>
    <mergeCell ref="C47:E47"/>
    <mergeCell ref="F47:H47"/>
    <mergeCell ref="I47:J47"/>
    <mergeCell ref="K47:N47"/>
    <mergeCell ref="S47:U47"/>
    <mergeCell ref="Z47:AB47"/>
    <mergeCell ref="AN47:AQ47"/>
    <mergeCell ref="C46:E46"/>
    <mergeCell ref="F46:H46"/>
    <mergeCell ref="I46:J46"/>
    <mergeCell ref="K46:N46"/>
    <mergeCell ref="S46:U46"/>
    <mergeCell ref="Z46:AB46"/>
    <mergeCell ref="BF44:BG44"/>
    <mergeCell ref="C45:E45"/>
    <mergeCell ref="F45:H45"/>
    <mergeCell ref="I45:J45"/>
    <mergeCell ref="K45:N45"/>
    <mergeCell ref="S45:U45"/>
    <mergeCell ref="Z45:AB45"/>
    <mergeCell ref="AN45:AQ45"/>
    <mergeCell ref="BF45:BG45"/>
    <mergeCell ref="BF43:BG43"/>
    <mergeCell ref="C44:E44"/>
    <mergeCell ref="F44:H44"/>
    <mergeCell ref="I44:J44"/>
    <mergeCell ref="K44:N44"/>
    <mergeCell ref="S44:U44"/>
    <mergeCell ref="Z44:AB44"/>
    <mergeCell ref="AN44:AQ44"/>
    <mergeCell ref="AN42:AQ42"/>
    <mergeCell ref="BF42:BG42"/>
    <mergeCell ref="C43:E43"/>
    <mergeCell ref="F43:H43"/>
    <mergeCell ref="I43:J43"/>
    <mergeCell ref="K43:N43"/>
    <mergeCell ref="S43:U43"/>
    <mergeCell ref="Z43:AB43"/>
    <mergeCell ref="AN43:AQ43"/>
    <mergeCell ref="C42:E42"/>
    <mergeCell ref="F42:H42"/>
    <mergeCell ref="I42:J42"/>
    <mergeCell ref="K42:N42"/>
    <mergeCell ref="S42:U42"/>
    <mergeCell ref="Z42:AB42"/>
    <mergeCell ref="BF40:BG40"/>
    <mergeCell ref="C41:E41"/>
    <mergeCell ref="F41:H41"/>
    <mergeCell ref="I41:J41"/>
    <mergeCell ref="K41:N41"/>
    <mergeCell ref="S41:U41"/>
    <mergeCell ref="Z41:AB41"/>
    <mergeCell ref="AN41:AQ41"/>
    <mergeCell ref="BF41:BG41"/>
    <mergeCell ref="BF39:BG39"/>
    <mergeCell ref="C40:E40"/>
    <mergeCell ref="F40:H40"/>
    <mergeCell ref="I40:J40"/>
    <mergeCell ref="K40:N40"/>
    <mergeCell ref="S40:U40"/>
    <mergeCell ref="Z40:AB40"/>
    <mergeCell ref="AN40:AQ40"/>
    <mergeCell ref="AN38:AQ38"/>
    <mergeCell ref="BF38:BG38"/>
    <mergeCell ref="C39:E39"/>
    <mergeCell ref="F39:H39"/>
    <mergeCell ref="I39:J39"/>
    <mergeCell ref="K39:N39"/>
    <mergeCell ref="S39:U39"/>
    <mergeCell ref="Z39:AB39"/>
    <mergeCell ref="AN39:AQ39"/>
    <mergeCell ref="C38:E38"/>
    <mergeCell ref="F38:H38"/>
    <mergeCell ref="I38:J38"/>
    <mergeCell ref="K38:N38"/>
    <mergeCell ref="S38:U38"/>
    <mergeCell ref="Z38:AB38"/>
    <mergeCell ref="BF36:BG36"/>
    <mergeCell ref="C37:E37"/>
    <mergeCell ref="F37:H37"/>
    <mergeCell ref="I37:J37"/>
    <mergeCell ref="K37:N37"/>
    <mergeCell ref="S37:U37"/>
    <mergeCell ref="Z37:AB37"/>
    <mergeCell ref="AN37:AQ37"/>
    <mergeCell ref="BF37:BG37"/>
    <mergeCell ref="BF35:BG35"/>
    <mergeCell ref="C36:E36"/>
    <mergeCell ref="F36:H36"/>
    <mergeCell ref="I36:J36"/>
    <mergeCell ref="K36:N36"/>
    <mergeCell ref="S36:U36"/>
    <mergeCell ref="Z36:AB36"/>
    <mergeCell ref="AN36:AQ36"/>
    <mergeCell ref="AN34:AQ34"/>
    <mergeCell ref="BF34:BG34"/>
    <mergeCell ref="C35:E35"/>
    <mergeCell ref="F35:H35"/>
    <mergeCell ref="I35:J35"/>
    <mergeCell ref="K35:N35"/>
    <mergeCell ref="S35:U35"/>
    <mergeCell ref="Z35:AB35"/>
    <mergeCell ref="AN35:AQ35"/>
    <mergeCell ref="C34:E34"/>
    <mergeCell ref="F34:H34"/>
    <mergeCell ref="I34:J34"/>
    <mergeCell ref="K34:N34"/>
    <mergeCell ref="S34:U34"/>
    <mergeCell ref="Z34:AB34"/>
    <mergeCell ref="BF32:BG32"/>
    <mergeCell ref="C33:E33"/>
    <mergeCell ref="F33:H33"/>
    <mergeCell ref="I33:J33"/>
    <mergeCell ref="K33:N33"/>
    <mergeCell ref="S33:U33"/>
    <mergeCell ref="Z33:AB33"/>
    <mergeCell ref="AN33:AQ33"/>
    <mergeCell ref="BF33:BG33"/>
    <mergeCell ref="BF31:BG31"/>
    <mergeCell ref="C32:E32"/>
    <mergeCell ref="F32:H32"/>
    <mergeCell ref="I32:J32"/>
    <mergeCell ref="K32:N32"/>
    <mergeCell ref="S32:U32"/>
    <mergeCell ref="Z32:AB32"/>
    <mergeCell ref="AN32:AQ32"/>
    <mergeCell ref="C31:E31"/>
    <mergeCell ref="F31:H31"/>
    <mergeCell ref="I31:J31"/>
    <mergeCell ref="K31:N31"/>
    <mergeCell ref="S31:U31"/>
    <mergeCell ref="Z31:AB31"/>
    <mergeCell ref="AN31:AQ31"/>
    <mergeCell ref="K24:N30"/>
    <mergeCell ref="AU25:AU27"/>
    <mergeCell ref="AV25:AV27"/>
    <mergeCell ref="AW25:AW27"/>
    <mergeCell ref="AE26:AE30"/>
    <mergeCell ref="AF26:AF30"/>
    <mergeCell ref="AG26:AG30"/>
    <mergeCell ref="AH26:AH30"/>
    <mergeCell ref="AI26:AI30"/>
    <mergeCell ref="AK26:AK30"/>
    <mergeCell ref="X25:X27"/>
    <mergeCell ref="Y25:Y30"/>
    <mergeCell ref="Z25:AB30"/>
    <mergeCell ref="AC25:AC27"/>
    <mergeCell ref="AD25:AD27"/>
    <mergeCell ref="AJ25:AJ30"/>
    <mergeCell ref="O25:O27"/>
    <mergeCell ref="P25:P27"/>
    <mergeCell ref="Q25:Q27"/>
    <mergeCell ref="R25:R30"/>
    <mergeCell ref="S25:U30"/>
    <mergeCell ref="V25:V27"/>
    <mergeCell ref="W25:W27"/>
    <mergeCell ref="CN24:CN30"/>
    <mergeCell ref="CO24:CO30"/>
    <mergeCell ref="CQ24:CQ30"/>
    <mergeCell ref="CR24:CR30"/>
    <mergeCell ref="CS24:CS30"/>
    <mergeCell ref="CL24:CL30"/>
    <mergeCell ref="CM24:CM30"/>
    <mergeCell ref="CH24:CH30"/>
    <mergeCell ref="CI24:CI30"/>
    <mergeCell ref="CP24:CP30"/>
    <mergeCell ref="AL25:AL27"/>
    <mergeCell ref="AM25:AM27"/>
    <mergeCell ref="AR25:AR30"/>
    <mergeCell ref="AS25:AS27"/>
    <mergeCell ref="AO25:AO27"/>
    <mergeCell ref="CB22:CB29"/>
    <mergeCell ref="CN20:CT23"/>
    <mergeCell ref="CX20:CY20"/>
    <mergeCell ref="BI21:BI30"/>
    <mergeCell ref="BJ21:BJ30"/>
    <mergeCell ref="BK21:BK30"/>
    <mergeCell ref="BL21:BL30"/>
    <mergeCell ref="BM21:BM30"/>
    <mergeCell ref="BN21:BN30"/>
    <mergeCell ref="CX21:CY21"/>
    <mergeCell ref="BB20:BB30"/>
    <mergeCell ref="BC20:BC30"/>
    <mergeCell ref="BD20:BD30"/>
    <mergeCell ref="BE20:BE30"/>
    <mergeCell ref="BF20:BG30"/>
    <mergeCell ref="BH20:BH30"/>
    <mergeCell ref="CJ20:CM23"/>
    <mergeCell ref="CD20:CI23"/>
    <mergeCell ref="CX24:CX25"/>
    <mergeCell ref="CT24:CT30"/>
    <mergeCell ref="EH18:EM18"/>
    <mergeCell ref="L19:L21"/>
    <mergeCell ref="O20:U24"/>
    <mergeCell ref="V20:AB24"/>
    <mergeCell ref="AC20:AK21"/>
    <mergeCell ref="AL20:AM24"/>
    <mergeCell ref="AS20:AU24"/>
    <mergeCell ref="AV20:AY24"/>
    <mergeCell ref="AZ20:AZ30"/>
    <mergeCell ref="BA20:BA30"/>
    <mergeCell ref="BI18:BN19"/>
    <mergeCell ref="BO18:BT19"/>
    <mergeCell ref="BU18:BU30"/>
    <mergeCell ref="BV18:BV30"/>
    <mergeCell ref="DI18:DR18"/>
    <mergeCell ref="DS18:DW18"/>
    <mergeCell ref="BO20:BO30"/>
    <mergeCell ref="BP20:BP30"/>
    <mergeCell ref="BS20:BS30"/>
    <mergeCell ref="BT20:BT30"/>
    <mergeCell ref="CX22:CX23"/>
    <mergeCell ref="CD24:CD30"/>
    <mergeCell ref="CE24:CE30"/>
    <mergeCell ref="CF24:CF30"/>
    <mergeCell ref="CG24:CG30"/>
    <mergeCell ref="CJ24:CJ30"/>
    <mergeCell ref="CK24:CK30"/>
    <mergeCell ref="AC22:AK24"/>
    <mergeCell ref="BX22:BX29"/>
    <mergeCell ref="BY22:BY29"/>
    <mergeCell ref="BZ22:BZ29"/>
    <mergeCell ref="CA22:CA29"/>
    <mergeCell ref="EH17:EM17"/>
    <mergeCell ref="EN17:EO18"/>
    <mergeCell ref="C18:E30"/>
    <mergeCell ref="F18:H30"/>
    <mergeCell ref="I18:J30"/>
    <mergeCell ref="O18:AB19"/>
    <mergeCell ref="AC18:AM19"/>
    <mergeCell ref="AN18:AR24"/>
    <mergeCell ref="AS18:AY19"/>
    <mergeCell ref="AZ18:BH19"/>
    <mergeCell ref="BY16:CC16"/>
    <mergeCell ref="DI17:DR17"/>
    <mergeCell ref="DS17:DW17"/>
    <mergeCell ref="DX17:EA18"/>
    <mergeCell ref="EB17:EG17"/>
    <mergeCell ref="EB18:EG18"/>
    <mergeCell ref="BL15:BP15"/>
    <mergeCell ref="G16:S16"/>
    <mergeCell ref="AL16:AO16"/>
    <mergeCell ref="AP16:AY16"/>
    <mergeCell ref="AZ16:BC16"/>
    <mergeCell ref="BD16:BI16"/>
    <mergeCell ref="BJ16:BK16"/>
    <mergeCell ref="BL16:BP16"/>
    <mergeCell ref="CX14:CX15"/>
    <mergeCell ref="G15:S15"/>
    <mergeCell ref="AL15:AO15"/>
    <mergeCell ref="AP15:AY15"/>
    <mergeCell ref="AZ15:BC15"/>
    <mergeCell ref="BD15:BI15"/>
    <mergeCell ref="BJ15:BK15"/>
    <mergeCell ref="AL14:AO14"/>
    <mergeCell ref="CX12:CX13"/>
    <mergeCell ref="B13:E16"/>
    <mergeCell ref="AT13:AU13"/>
    <mergeCell ref="AV13:AY13"/>
    <mergeCell ref="AZ13:BA13"/>
    <mergeCell ref="BB13:BC13"/>
    <mergeCell ref="BD13:BK13"/>
    <mergeCell ref="BB12:BC12"/>
    <mergeCell ref="BD12:BI12"/>
    <mergeCell ref="BJ12:BK12"/>
    <mergeCell ref="BL12:BM13"/>
    <mergeCell ref="BO12:BP12"/>
    <mergeCell ref="BO13:BP13"/>
    <mergeCell ref="CX11:CY11"/>
    <mergeCell ref="B12:E12"/>
    <mergeCell ref="F12:L12"/>
    <mergeCell ref="M12:S12"/>
    <mergeCell ref="AL12:AO12"/>
    <mergeCell ref="AP12:AS13"/>
    <mergeCell ref="AT12:AU12"/>
    <mergeCell ref="AV12:AY12"/>
    <mergeCell ref="AZ12:BA12"/>
    <mergeCell ref="AB15:AG16"/>
    <mergeCell ref="BQ15:BS15"/>
    <mergeCell ref="BQ16:BS16"/>
    <mergeCell ref="AZ11:BA11"/>
    <mergeCell ref="BB11:BC11"/>
    <mergeCell ref="BD11:BI11"/>
    <mergeCell ref="CX16:CY16"/>
    <mergeCell ref="B8:E11"/>
    <mergeCell ref="AL8:AO8"/>
    <mergeCell ref="AP8:BC8"/>
    <mergeCell ref="BD10:BK10"/>
    <mergeCell ref="BL10:BM11"/>
    <mergeCell ref="BO10:BP10"/>
    <mergeCell ref="BJ11:BK11"/>
    <mergeCell ref="BO11:BP11"/>
    <mergeCell ref="BB9:BC9"/>
    <mergeCell ref="BJ9:BK9"/>
    <mergeCell ref="BL9:BN9"/>
    <mergeCell ref="BO9:BP9"/>
    <mergeCell ref="CX9:CY9"/>
    <mergeCell ref="AL9:AO9"/>
    <mergeCell ref="AP9:AU9"/>
    <mergeCell ref="AV9:AY9"/>
    <mergeCell ref="AZ9:BA9"/>
    <mergeCell ref="AP10:AS11"/>
    <mergeCell ref="AT10:AU10"/>
    <mergeCell ref="AV10:AY10"/>
    <mergeCell ref="BQ9:BR9"/>
    <mergeCell ref="BD8:BH9"/>
    <mergeCell ref="BJ8:BK8"/>
    <mergeCell ref="CX8:CY8"/>
    <mergeCell ref="CX10:CY10"/>
    <mergeCell ref="AL11:AO11"/>
    <mergeCell ref="AT11:AU11"/>
    <mergeCell ref="AV11:AY11"/>
    <mergeCell ref="AZ10:BA10"/>
    <mergeCell ref="BL8:BS8"/>
    <mergeCell ref="BS6:BS7"/>
    <mergeCell ref="CX6:CY6"/>
    <mergeCell ref="B7:E7"/>
    <mergeCell ref="F7:H7"/>
    <mergeCell ref="J7:S7"/>
    <mergeCell ref="AL7:AO7"/>
    <mergeCell ref="AT7:AY7"/>
    <mergeCell ref="AZ6:BA6"/>
    <mergeCell ref="BB6:BC7"/>
    <mergeCell ref="BD6:BH7"/>
    <mergeCell ref="BJ6:BK6"/>
    <mergeCell ref="BL6:BM7"/>
    <mergeCell ref="BN6:BP6"/>
    <mergeCell ref="AZ7:BA7"/>
    <mergeCell ref="BJ7:BK7"/>
    <mergeCell ref="BN7:BP7"/>
    <mergeCell ref="B6:E6"/>
    <mergeCell ref="F6:S6"/>
    <mergeCell ref="AL6:AO6"/>
    <mergeCell ref="AP6:AS7"/>
    <mergeCell ref="AT6:AY6"/>
    <mergeCell ref="AB7:AG8"/>
    <mergeCell ref="CX17:CY17"/>
    <mergeCell ref="CV1:CW1"/>
    <mergeCell ref="CX1:CZ1"/>
    <mergeCell ref="B2:E3"/>
    <mergeCell ref="CX2:CX5"/>
    <mergeCell ref="B5:E5"/>
    <mergeCell ref="I5:J5"/>
    <mergeCell ref="AL5:AO5"/>
    <mergeCell ref="AT5:AY5"/>
    <mergeCell ref="AZ5:BA5"/>
    <mergeCell ref="BJ5:BK5"/>
    <mergeCell ref="BB4:BC5"/>
    <mergeCell ref="BD4:BH5"/>
    <mergeCell ref="BJ4:BK4"/>
    <mergeCell ref="BL4:BM5"/>
    <mergeCell ref="BN4:BP4"/>
    <mergeCell ref="BN5:BP5"/>
    <mergeCell ref="AP3:BC3"/>
    <mergeCell ref="BD3:BK3"/>
    <mergeCell ref="B4:E4"/>
    <mergeCell ref="I4:J4"/>
    <mergeCell ref="AL4:AO4"/>
    <mergeCell ref="AP4:AS5"/>
    <mergeCell ref="AT4:AY4"/>
    <mergeCell ref="AZ4:BA4"/>
    <mergeCell ref="T2:AG2"/>
    <mergeCell ref="AH3:AO3"/>
    <mergeCell ref="AH4:AJ5"/>
    <mergeCell ref="CD4:CE4"/>
    <mergeCell ref="AB3:AG4"/>
    <mergeCell ref="AB5:AG6"/>
    <mergeCell ref="CX7:CY7"/>
  </mergeCells>
  <phoneticPr fontId="2"/>
  <conditionalFormatting sqref="BB4 BB6 BB10:BB13 BQ15:BQ16 AZ15:AZ16 CG6:CI6 CD12:CF12 CD8:CF8 CD6 BW4:CB4 BW6:CB6 BW10:CB13 BS6 BS4 BS10:BS13">
    <cfRule type="containsText" dxfId="23" priority="42" operator="containsText" text="非達成">
      <formula>NOT(ISERROR(SEARCH("非達成",AZ4)))</formula>
    </cfRule>
  </conditionalFormatting>
  <conditionalFormatting sqref="BB31:BB230 BD31:BD230 BH31:BH230">
    <cfRule type="containsText" dxfId="22" priority="41" operator="containsText" text="×">
      <formula>NOT(ISERROR(SEARCH("×",BB31)))</formula>
    </cfRule>
  </conditionalFormatting>
  <conditionalFormatting sqref="AC18:AY24 AC25:AN27 AR30:AY30 AC31:AY230 AO25:AY29 AC29:AN30 AC28 AE28:AN28">
    <cfRule type="expression" dxfId="21" priority="8">
      <formula>AND($F$2="■",$F$3="□")</formula>
    </cfRule>
  </conditionalFormatting>
  <conditionalFormatting sqref="BD5:BJ5">
    <cfRule type="expression" dxfId="20" priority="38">
      <formula>$I$4="■"</formula>
    </cfRule>
  </conditionalFormatting>
  <conditionalFormatting sqref="BX31:CB230">
    <cfRule type="containsText" dxfId="19" priority="37" operator="containsText" text="×">
      <formula>NOT(ISERROR(SEARCH("×",BX31)))</formula>
    </cfRule>
  </conditionalFormatting>
  <conditionalFormatting sqref="AR31:AR230">
    <cfRule type="containsText" dxfId="18" priority="36" operator="containsText" text="×">
      <formula>NOT(ISERROR(SEARCH("×",AR31)))</formula>
    </cfRule>
  </conditionalFormatting>
  <conditionalFormatting sqref="J7:S7">
    <cfRule type="containsText" dxfId="17" priority="35" operator="containsText" text="エラー：1.住戸番号の右横の住戸数を入力してください">
      <formula>NOT(ISERROR(SEARCH("エラー：1.住戸番号の右横の住戸数を入力してください",J7)))</formula>
    </cfRule>
  </conditionalFormatting>
  <conditionalFormatting sqref="BJ16:BK16 AL16:AO16">
    <cfRule type="containsText" dxfId="16" priority="32" operator="containsText" text="NG">
      <formula>NOT(ISERROR(SEARCH("NG",AL16)))</formula>
    </cfRule>
  </conditionalFormatting>
  <conditionalFormatting sqref="BM20:BN30 BK20:BK30 BK124:BK230 BM124:BN230">
    <cfRule type="expression" dxfId="15" priority="31">
      <formula>$N$5="■"</formula>
    </cfRule>
  </conditionalFormatting>
  <conditionalFormatting sqref="AC31:AM230">
    <cfRule type="expression" dxfId="14" priority="30">
      <formula>$N$5="■"</formula>
    </cfRule>
  </conditionalFormatting>
  <conditionalFormatting sqref="O31:U230">
    <cfRule type="expression" dxfId="13" priority="16">
      <formula>OR($O$28="■",$P$28="■",$Q$28="■")</formula>
    </cfRule>
  </conditionalFormatting>
  <conditionalFormatting sqref="V31:AB230">
    <cfRule type="expression" dxfId="12" priority="15">
      <formula>OR($V$28="■",$W$28="■",$X$28="■")</formula>
    </cfRule>
  </conditionalFormatting>
  <conditionalFormatting sqref="AD31 AD32:AI230 AC31:AC230">
    <cfRule type="expression" dxfId="11" priority="13">
      <formula>$AD$28="■"</formula>
    </cfRule>
  </conditionalFormatting>
  <conditionalFormatting sqref="AL31:AM230">
    <cfRule type="expression" dxfId="10" priority="12">
      <formula>OR($AL$28="■",$AM$28="■")</formula>
    </cfRule>
  </conditionalFormatting>
  <conditionalFormatting sqref="AS31:AU230">
    <cfRule type="expression" dxfId="9" priority="11">
      <formula>OR($AS$28="■",$AT$28="■",$AU$28="■")</formula>
    </cfRule>
  </conditionalFormatting>
  <conditionalFormatting sqref="AV31:AY230">
    <cfRule type="expression" dxfId="8" priority="10">
      <formula>$AV$28="■"</formula>
    </cfRule>
  </conditionalFormatting>
  <conditionalFormatting sqref="AV31:AW31 AV32:AY230">
    <cfRule type="expression" dxfId="7" priority="9">
      <formula>$AW$28="■"</formula>
    </cfRule>
  </conditionalFormatting>
  <conditionalFormatting sqref="BD2:BS8 BD10:BS16 BD9:BQ9 BS9 T2:AG16">
    <cfRule type="expression" dxfId="6" priority="33">
      <formula>$I$4="■"</formula>
    </cfRule>
  </conditionalFormatting>
  <conditionalFormatting sqref="AN32:AQ230">
    <cfRule type="expression" dxfId="5" priority="6">
      <formula>$AO$28="■"</formula>
    </cfRule>
  </conditionalFormatting>
  <conditionalFormatting sqref="BM39:BN123 BK39:BK123">
    <cfRule type="expression" dxfId="4" priority="4">
      <formula>$N$5="■"</formula>
    </cfRule>
  </conditionalFormatting>
  <conditionalFormatting sqref="AZ32:BA230 BC32:BC231 BC231 BC231 BC230 BE32:BG230">
    <cfRule type="expression" dxfId="3" priority="2">
      <formula>OR($Q$28="■",$P$28="■")</formula>
    </cfRule>
  </conditionalFormatting>
  <conditionalFormatting sqref="K32:N230">
    <cfRule type="expression" dxfId="2" priority="43">
      <formula>$L$22="■"</formula>
    </cfRule>
  </conditionalFormatting>
  <conditionalFormatting sqref="BM31:BN38 BK31:BK38">
    <cfRule type="expression" dxfId="1" priority="1">
      <formula>$N$5="■"</formula>
    </cfRule>
  </conditionalFormatting>
  <dataValidations count="8">
    <dataValidation type="list" allowBlank="1" sqref="AL28 AO28 V28:X28 L22 AS28:AW28 O28:Q28 AD28" xr:uid="{2FB7012A-38F9-40B5-A88A-3DC83661998C}">
      <formula1>"■,□"</formula1>
    </dataValidation>
    <dataValidation type="textLength" allowBlank="1" showInputMessage="1" showErrorMessage="1" promptTitle="住戸数は必ず入力が必要です。" sqref="I31:J226" xr:uid="{BB443B9F-6674-4FC8-B29A-C7443C369C13}">
      <formula1>0</formula1>
      <formula2>100</formula2>
    </dataValidation>
    <dataValidation allowBlank="1" showInputMessage="1" showErrorMessage="1" promptTitle="住戸数は必ず入力が必要です。" sqref="I227:J230" xr:uid="{CD80E1D0-5039-47DC-B4CE-20FC6908D5D9}"/>
    <dataValidation type="list" allowBlank="1" showInputMessage="1" showErrorMessage="1" prompt="目安高熱費の表示を希望する場合は_x000a_ガス設備等を選択します。" sqref="AW31:AW230" xr:uid="{DD451A44-6A31-4A9A-8090-32CBFAFA7B6F}">
      <formula1>"■,□"</formula1>
    </dataValidation>
    <dataValidation type="list" allowBlank="1" showInputMessage="1" showErrorMessage="1" prompt="上記以外に記載図書がある場合は選択し、_x000a_図書名を記載してください。" sqref="F15:F16" xr:uid="{13655B19-9A81-4054-B6B8-F30F57C304FD}">
      <formula1>"■,□"</formula1>
    </dataValidation>
    <dataValidation allowBlank="1" sqref="AI31:AI230 AK31:AK230 AC28" xr:uid="{C1C9E9D3-7035-417B-AFBA-168217D12CEA}"/>
    <dataValidation type="list" allowBlank="1" showInputMessage="1" showErrorMessage="1" sqref="AL31:AM230 F8:F11 AJ31:AJ230 AX31:AY230 AS31:AV230 F13:F14 AM28 H14 I4:I5 V31:Y230 O31:R230 AC31:AH230 N5 F2:F5" xr:uid="{7BC8FDCE-5987-4B9D-9596-F5A5B824ACAF}">
      <formula1>"■,□"</formula1>
    </dataValidation>
    <dataValidation type="list" allowBlank="1" showInputMessage="1" sqref="K31:N230" xr:uid="{DB343C87-97ED-4F2A-A318-95CE20BA6BA7}">
      <formula1>用途2</formula1>
    </dataValidation>
  </dataValidations>
  <printOptions horizontalCentered="1"/>
  <pageMargins left="0.47244094488188981" right="0.31496062992125984" top="0.55118110236220474" bottom="0.39370078740157483" header="0.27559055118110237" footer="0.19685039370078741"/>
  <pageSetup paperSize="8" scale="68" fitToWidth="3" fitToHeight="0" pageOrder="overThenDown" orientation="landscape" r:id="rId1"/>
  <headerFooter>
    <oddHeader>&amp;R&amp;"ＭＳ Ｐ明朝,標準"&amp;10（第&amp;P面）</oddHeader>
    <oddFooter>&amp;L&amp;"Meiryo UI,標準"&amp;9HP住920-6（Ver.20250415-2）&amp;R&amp;"Meiryo UI,標準"&amp;9Copyright 2016-2025 Houseplus Corporation</oddFooter>
  </headerFooter>
  <rowBreaks count="3" manualBreakCount="3">
    <brk id="65" max="73" man="1"/>
    <brk id="120" max="73" man="1"/>
    <brk id="175" max="73" man="1"/>
  </rowBreaks>
  <colBreaks count="1" manualBreakCount="1">
    <brk id="74" max="229" man="1"/>
  </colBreaks>
  <ignoredErrors>
    <ignoredError sqref="AV11 AZ12 BO11"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F9C5F8-5DB6-484B-A9B2-5B4F96CBC9CB}">
          <x14:formula1>
            <xm:f>別紙mast!$O$2:$O$7</xm:f>
          </x14:formula1>
          <xm:sqref>AN31:AQ230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F260-6190-40F5-9611-D9085567BCAD}">
  <dimension ref="A1:CA1055"/>
  <sheetViews>
    <sheetView showGridLines="0" topLeftCell="C1" zoomScale="70" zoomScaleNormal="70" zoomScaleSheetLayoutView="40" zoomScalePageLayoutView="70" workbookViewId="0">
      <selection activeCell="D4" sqref="D4"/>
    </sheetView>
  </sheetViews>
  <sheetFormatPr defaultRowHeight="13.5"/>
  <cols>
    <col min="1" max="80" width="2.875" customWidth="1"/>
  </cols>
  <sheetData>
    <row r="1" spans="1:79" ht="40.5" customHeight="1">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row>
    <row r="2" spans="1:79" ht="23.1"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row>
    <row r="3" spans="1:79" ht="23.1"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row>
    <row r="4" spans="1:79" ht="23.1" customHeight="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Z4" s="138"/>
      <c r="CA4" s="138"/>
    </row>
    <row r="5" spans="1:79" ht="23.1" customHeight="1">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row>
    <row r="6" spans="1:79" ht="23.1" customHeight="1">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row>
    <row r="7" spans="1:79" ht="23.1" customHeight="1">
      <c r="A7" s="138"/>
      <c r="B7" s="138"/>
      <c r="C7" s="977"/>
      <c r="D7" s="977"/>
      <c r="E7" s="977"/>
      <c r="F7" s="977"/>
      <c r="G7" s="977"/>
      <c r="H7" s="977"/>
      <c r="I7" s="977"/>
      <c r="J7" s="977"/>
      <c r="K7" s="977"/>
      <c r="L7" s="977"/>
      <c r="M7" s="977"/>
      <c r="N7" s="977"/>
      <c r="O7" s="977"/>
      <c r="P7" s="977"/>
      <c r="Q7" s="977"/>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row>
    <row r="8" spans="1:79" ht="23.1" customHeight="1">
      <c r="A8" s="138"/>
      <c r="B8" s="138"/>
      <c r="C8" s="975"/>
      <c r="D8" s="975"/>
      <c r="E8" s="975"/>
      <c r="F8" s="975"/>
      <c r="G8" s="975"/>
      <c r="H8" s="975"/>
      <c r="I8" s="975"/>
      <c r="J8" s="975"/>
      <c r="K8" s="975"/>
      <c r="L8" s="975"/>
      <c r="M8" s="975"/>
      <c r="N8" s="978"/>
      <c r="O8" s="978"/>
      <c r="P8" s="978"/>
      <c r="Q8" s="97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row>
    <row r="9" spans="1:79" ht="23.1" customHeight="1">
      <c r="A9" s="138"/>
      <c r="B9" s="138"/>
      <c r="C9" s="975"/>
      <c r="D9" s="975"/>
      <c r="E9" s="975"/>
      <c r="F9" s="975"/>
      <c r="G9" s="975"/>
      <c r="H9" s="975"/>
      <c r="I9" s="975"/>
      <c r="J9" s="975"/>
      <c r="K9" s="975"/>
      <c r="L9" s="975"/>
      <c r="M9" s="975"/>
      <c r="N9" s="976"/>
      <c r="O9" s="976"/>
      <c r="P9" s="976"/>
      <c r="Q9" s="976"/>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row>
    <row r="10" spans="1:79" ht="23.1" customHeight="1">
      <c r="A10" s="138"/>
      <c r="B10" s="138"/>
      <c r="C10" s="975"/>
      <c r="D10" s="975"/>
      <c r="E10" s="975"/>
      <c r="F10" s="975"/>
      <c r="G10" s="975"/>
      <c r="H10" s="975"/>
      <c r="I10" s="975"/>
      <c r="J10" s="975"/>
      <c r="K10" s="975"/>
      <c r="L10" s="975"/>
      <c r="M10" s="975"/>
      <c r="N10" s="976"/>
      <c r="O10" s="976"/>
      <c r="P10" s="976"/>
      <c r="Q10" s="976"/>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row>
    <row r="11" spans="1:79" ht="23.1" customHeight="1">
      <c r="A11" s="138"/>
      <c r="B11" s="138"/>
      <c r="C11" s="975"/>
      <c r="D11" s="975"/>
      <c r="E11" s="975"/>
      <c r="F11" s="975"/>
      <c r="G11" s="975"/>
      <c r="H11" s="975"/>
      <c r="I11" s="975"/>
      <c r="J11" s="975"/>
      <c r="K11" s="975"/>
      <c r="L11" s="975"/>
      <c r="M11" s="975"/>
      <c r="N11" s="976"/>
      <c r="O11" s="976"/>
      <c r="P11" s="976"/>
      <c r="Q11" s="976"/>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row>
    <row r="12" spans="1:79" ht="23.1" customHeight="1">
      <c r="A12" s="138"/>
      <c r="B12" s="138"/>
      <c r="C12" s="975"/>
      <c r="D12" s="975"/>
      <c r="E12" s="975"/>
      <c r="F12" s="975"/>
      <c r="G12" s="975"/>
      <c r="H12" s="975"/>
      <c r="I12" s="975"/>
      <c r="J12" s="975"/>
      <c r="K12" s="975"/>
      <c r="L12" s="975"/>
      <c r="M12" s="975"/>
      <c r="N12" s="976"/>
      <c r="O12" s="976"/>
      <c r="P12" s="976"/>
      <c r="Q12" s="976"/>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row>
    <row r="13" spans="1:79" ht="23.1" customHeight="1">
      <c r="A13" s="138"/>
      <c r="B13" s="138"/>
      <c r="C13" s="975"/>
      <c r="D13" s="975"/>
      <c r="E13" s="975"/>
      <c r="F13" s="975"/>
      <c r="G13" s="975"/>
      <c r="H13" s="975"/>
      <c r="I13" s="975"/>
      <c r="J13" s="975"/>
      <c r="K13" s="975"/>
      <c r="L13" s="975"/>
      <c r="M13" s="975"/>
      <c r="N13" s="976"/>
      <c r="O13" s="976"/>
      <c r="P13" s="976"/>
      <c r="Q13" s="976"/>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row>
    <row r="14" spans="1:79" ht="23.1" customHeight="1">
      <c r="A14" s="138"/>
      <c r="B14" s="138"/>
      <c r="C14" s="975"/>
      <c r="D14" s="975"/>
      <c r="E14" s="975"/>
      <c r="F14" s="975"/>
      <c r="G14" s="975"/>
      <c r="H14" s="975"/>
      <c r="I14" s="975"/>
      <c r="J14" s="975"/>
      <c r="K14" s="975"/>
      <c r="L14" s="975"/>
      <c r="M14" s="975"/>
      <c r="N14" s="979"/>
      <c r="O14" s="979"/>
      <c r="P14" s="979"/>
      <c r="Q14" s="979"/>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row>
    <row r="15" spans="1:79" ht="23.1" customHeight="1">
      <c r="A15" s="138"/>
      <c r="B15" s="138"/>
      <c r="C15" s="975"/>
      <c r="D15" s="975"/>
      <c r="E15" s="975"/>
      <c r="F15" s="975"/>
      <c r="G15" s="975"/>
      <c r="H15" s="975"/>
      <c r="I15" s="975"/>
      <c r="J15" s="975"/>
      <c r="K15" s="975"/>
      <c r="L15" s="975"/>
      <c r="M15" s="975"/>
      <c r="N15" s="979"/>
      <c r="O15" s="979"/>
      <c r="P15" s="979"/>
      <c r="Q15" s="979"/>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row>
    <row r="16" spans="1:79" ht="23.1" customHeight="1">
      <c r="A16" s="138"/>
      <c r="B16" s="138"/>
      <c r="C16" s="975"/>
      <c r="D16" s="975"/>
      <c r="E16" s="975"/>
      <c r="F16" s="975"/>
      <c r="G16" s="975"/>
      <c r="H16" s="975"/>
      <c r="I16" s="975"/>
      <c r="J16" s="975"/>
      <c r="K16" s="975"/>
      <c r="L16" s="975"/>
      <c r="M16" s="975"/>
      <c r="N16" s="979"/>
      <c r="O16" s="979"/>
      <c r="P16" s="979"/>
      <c r="Q16" s="979"/>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row>
    <row r="17" spans="1:79" ht="23.1" customHeight="1">
      <c r="A17" s="138"/>
      <c r="B17" s="138"/>
      <c r="C17" s="975"/>
      <c r="D17" s="975"/>
      <c r="E17" s="975"/>
      <c r="F17" s="975"/>
      <c r="G17" s="975"/>
      <c r="H17" s="975"/>
      <c r="I17" s="975"/>
      <c r="J17" s="975"/>
      <c r="K17" s="975"/>
      <c r="L17" s="975"/>
      <c r="M17" s="975"/>
      <c r="N17" s="979"/>
      <c r="O17" s="979"/>
      <c r="P17" s="979"/>
      <c r="Q17" s="979"/>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row>
    <row r="18" spans="1:79" ht="23.1" customHeight="1">
      <c r="A18" s="138"/>
      <c r="B18" s="138"/>
      <c r="C18" s="975"/>
      <c r="D18" s="975"/>
      <c r="E18" s="975"/>
      <c r="F18" s="975"/>
      <c r="G18" s="975"/>
      <c r="H18" s="975"/>
      <c r="I18" s="975"/>
      <c r="J18" s="975"/>
      <c r="K18" s="975"/>
      <c r="L18" s="975"/>
      <c r="M18" s="975"/>
      <c r="N18" s="979"/>
      <c r="O18" s="979"/>
      <c r="P18" s="979"/>
      <c r="Q18" s="979"/>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row>
    <row r="19" spans="1:79" ht="23.1" customHeight="1">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row>
    <row r="20" spans="1:79" ht="23.1" customHeight="1">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row>
    <row r="21" spans="1:79" ht="23.1" customHeight="1">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row>
    <row r="22" spans="1:79" ht="23.1" customHeight="1">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row>
    <row r="23" spans="1:79" ht="23.1"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row>
    <row r="24" spans="1:79" ht="23.1" customHeight="1">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row>
    <row r="25" spans="1:79" ht="23.1" customHeight="1">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row>
    <row r="26" spans="1:79" ht="23.1" customHeight="1">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row>
    <row r="27" spans="1:79" ht="23.1" customHeight="1">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row>
    <row r="28" spans="1:79" ht="23.1" customHeight="1">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row>
    <row r="29" spans="1:79" ht="23.1" customHeight="1">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row>
    <row r="30" spans="1:79" ht="23.1" customHeight="1">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row>
    <row r="31" spans="1:79" ht="23.1" customHeight="1">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row>
    <row r="32" spans="1:79" ht="23.1" customHeight="1">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row>
    <row r="33" spans="1:79" ht="23.1" customHeigh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row>
    <row r="34" spans="1:79" ht="23.1" customHeight="1">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row>
    <row r="35" spans="1:79" ht="23.1" customHeight="1">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row>
    <row r="36" spans="1:79" ht="23.1"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row>
    <row r="37" spans="1:79" ht="23.1" customHeight="1">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row>
    <row r="38" spans="1:79" ht="23.1" customHeight="1">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row>
    <row r="39" spans="1:79" ht="23.1" customHeight="1">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row>
    <row r="40" spans="1:79" ht="23.1" customHeight="1">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row>
    <row r="41" spans="1:79" ht="23.1" customHeight="1">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row>
    <row r="42" spans="1:79" ht="23.1" customHeight="1">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row>
    <row r="43" spans="1:79" ht="23.1" customHeight="1">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row>
    <row r="44" spans="1:79" ht="23.1" customHeight="1">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row>
    <row r="45" spans="1:79" ht="23.1" customHeight="1">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row>
    <row r="46" spans="1:79" ht="23.1" customHeight="1">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row>
    <row r="47" spans="1:79" ht="23.1" customHeight="1">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row>
    <row r="48" spans="1:79" ht="23.1" customHeight="1">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row>
    <row r="49" spans="1:79" ht="23.1" customHeight="1">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row>
    <row r="50" spans="1:79" ht="23.1" customHeight="1">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V50" s="138"/>
      <c r="BW50" s="138"/>
      <c r="BX50" s="138"/>
      <c r="BY50" s="138"/>
      <c r="BZ50" s="138"/>
      <c r="CA50" s="138"/>
    </row>
    <row r="51" spans="1:79" ht="23.1" customHeight="1">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row>
    <row r="52" spans="1:79" ht="23.1" customHeight="1">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row>
    <row r="53" spans="1:79" ht="23.1" customHeight="1">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row>
    <row r="54" spans="1:79" ht="23.1" customHeight="1">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row>
    <row r="55" spans="1:79" ht="23.1" customHeight="1">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row>
    <row r="56" spans="1:79" ht="23.1"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row>
    <row r="57" spans="1:79" ht="23.1"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row>
    <row r="58" spans="1:79" ht="23.1" customHeight="1">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row>
    <row r="59" spans="1:79" ht="23.1" customHeight="1">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row>
    <row r="60" spans="1:79" ht="23.1" customHeight="1">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row>
    <row r="61" spans="1:79" ht="23.1"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row>
    <row r="62" spans="1:79" ht="23.1" customHeight="1">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row>
    <row r="63" spans="1:79" ht="23.1"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row>
    <row r="64" spans="1:79" ht="23.1" customHeight="1">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row>
    <row r="65" spans="1:79" ht="23.1" customHeight="1">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row>
    <row r="66" spans="1:79" ht="23.1"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row>
    <row r="67" spans="1:79" ht="23.1" customHeight="1">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row>
    <row r="68" spans="1:79" ht="23.1" customHeight="1">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row>
    <row r="69" spans="1:79" ht="23.1" customHeight="1">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row>
    <row r="70" spans="1:79" ht="23.1" customHeight="1">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row>
    <row r="71" spans="1:79" ht="23.1" customHeight="1">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8"/>
      <c r="BX71" s="138"/>
      <c r="BY71" s="138"/>
      <c r="BZ71" s="138"/>
      <c r="CA71" s="138"/>
    </row>
    <row r="72" spans="1:79" ht="23.1" customHeight="1">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row>
    <row r="73" spans="1:79" ht="23.1" customHeight="1">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row>
    <row r="74" spans="1:79" ht="23.1" customHeight="1">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8"/>
      <c r="BQ74" s="138"/>
      <c r="BR74" s="138"/>
      <c r="BS74" s="138"/>
      <c r="BT74" s="138"/>
      <c r="BU74" s="138"/>
      <c r="BV74" s="138"/>
      <c r="BW74" s="138"/>
      <c r="BX74" s="138"/>
      <c r="BY74" s="138"/>
      <c r="BZ74" s="138"/>
      <c r="CA74" s="138"/>
    </row>
    <row r="75" spans="1:79" ht="23.1" customHeight="1">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row>
    <row r="76" spans="1:79" ht="23.1" customHeight="1">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c r="BR76" s="138"/>
      <c r="BS76" s="138"/>
      <c r="BT76" s="138"/>
      <c r="BU76" s="138"/>
      <c r="BV76" s="138"/>
      <c r="BW76" s="138"/>
      <c r="BX76" s="138"/>
      <c r="BY76" s="138"/>
      <c r="BZ76" s="138"/>
      <c r="CA76" s="138"/>
    </row>
    <row r="77" spans="1:79" ht="23.1" customHeight="1">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c r="BV77" s="138"/>
      <c r="BW77" s="138"/>
      <c r="BX77" s="138"/>
      <c r="BY77" s="138"/>
      <c r="BZ77" s="138"/>
      <c r="CA77" s="138"/>
    </row>
    <row r="78" spans="1:79" ht="23.1" customHeight="1">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row>
    <row r="79" spans="1:79" ht="23.1" customHeight="1">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8"/>
      <c r="CA79" s="138"/>
    </row>
    <row r="80" spans="1:79" ht="23.1" customHeight="1">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row>
    <row r="81" spans="1:79" ht="23.1" customHeight="1">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row>
    <row r="82" spans="1:79" ht="23.1" customHeight="1">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row>
    <row r="83" spans="1:79" ht="22.5" customHeight="1">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row>
    <row r="84" spans="1:79" ht="23.1" customHeight="1">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row>
    <row r="85" spans="1:79" ht="23.1" customHeight="1">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row>
    <row r="86" spans="1:79" ht="23.1" customHeight="1">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row>
    <row r="87" spans="1:79" ht="23.1" customHeight="1">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row>
    <row r="88" spans="1:79" ht="23.1" customHeight="1">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row>
    <row r="89" spans="1:79" ht="23.1" customHeight="1">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row>
    <row r="90" spans="1:79" ht="23.1" customHeight="1">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8"/>
      <c r="BR90" s="138"/>
      <c r="BS90" s="138"/>
      <c r="BT90" s="138"/>
      <c r="BU90" s="138"/>
      <c r="BV90" s="138"/>
      <c r="BW90" s="138"/>
      <c r="BX90" s="138"/>
      <c r="BY90" s="138"/>
      <c r="BZ90" s="138"/>
      <c r="CA90" s="138"/>
    </row>
    <row r="91" spans="1:79" ht="23.1" customHeight="1">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row>
    <row r="92" spans="1:79" ht="23.1" customHeight="1">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8"/>
      <c r="BW92" s="138"/>
      <c r="BX92" s="138"/>
      <c r="BY92" s="138"/>
      <c r="BZ92" s="138"/>
      <c r="CA92" s="138"/>
    </row>
    <row r="93" spans="1:79" ht="23.1" customHeight="1">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c r="BR93" s="138"/>
      <c r="BS93" s="138"/>
      <c r="BT93" s="138"/>
      <c r="BU93" s="138"/>
      <c r="BV93" s="138"/>
      <c r="BW93" s="138"/>
      <c r="BX93" s="138"/>
      <c r="BY93" s="138"/>
      <c r="BZ93" s="138"/>
      <c r="CA93" s="138"/>
    </row>
    <row r="94" spans="1:79" ht="23.1" customHeight="1">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Z94" s="138"/>
      <c r="CA94" s="138"/>
    </row>
    <row r="95" spans="1:79" ht="23.1" customHeight="1">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38"/>
    </row>
    <row r="96" spans="1:79" ht="23.1" customHeight="1">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38"/>
    </row>
    <row r="97" spans="1:79" ht="23.1" customHeight="1">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38"/>
    </row>
    <row r="98" spans="1:79" ht="23.1" customHeight="1">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A98" s="138"/>
    </row>
    <row r="99" spans="1:79" ht="23.1" customHeight="1">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row>
    <row r="100" spans="1:79" ht="23.1" customHeight="1">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row>
    <row r="101" spans="1:79" ht="23.1" customHeight="1">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row>
    <row r="102" spans="1:79" ht="23.1" customHeight="1">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row>
    <row r="103" spans="1:79" ht="23.1" customHeight="1">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row>
    <row r="104" spans="1:79" ht="23.1"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row>
    <row r="105" spans="1:79" ht="23.1" customHeight="1">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row>
    <row r="106" spans="1:79" ht="23.1" customHeight="1">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row>
    <row r="107" spans="1:79" ht="23.1" customHeight="1">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row>
    <row r="108" spans="1:79" ht="23.1" customHeight="1">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c r="BY108" s="138"/>
      <c r="BZ108" s="138"/>
      <c r="CA108" s="138"/>
    </row>
    <row r="109" spans="1:79" ht="23.1" customHeight="1">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38"/>
      <c r="BY109" s="138"/>
      <c r="BZ109" s="138"/>
      <c r="CA109" s="138"/>
    </row>
    <row r="110" spans="1:79" ht="23.1" customHeight="1">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8"/>
      <c r="BX110" s="138"/>
      <c r="BY110" s="138"/>
      <c r="BZ110" s="138"/>
      <c r="CA110" s="138"/>
    </row>
    <row r="111" spans="1:79" ht="23.1" customHeight="1">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c r="CA111" s="138"/>
    </row>
    <row r="112" spans="1:79" ht="23.1" customHeight="1">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row>
    <row r="113" spans="1:79" ht="23.1" customHeight="1">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8"/>
      <c r="BS113" s="138"/>
      <c r="BT113" s="138"/>
      <c r="BU113" s="138"/>
      <c r="BV113" s="138"/>
      <c r="BW113" s="138"/>
      <c r="BX113" s="138"/>
      <c r="BY113" s="138"/>
      <c r="BZ113" s="138"/>
      <c r="CA113" s="138"/>
    </row>
    <row r="114" spans="1:79" ht="23.1" customHeight="1">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c r="BR114" s="138"/>
      <c r="BS114" s="138"/>
      <c r="BT114" s="138"/>
      <c r="BU114" s="138"/>
      <c r="BV114" s="138"/>
      <c r="BW114" s="138"/>
      <c r="BX114" s="138"/>
      <c r="BY114" s="138"/>
      <c r="BZ114" s="138"/>
      <c r="CA114" s="138"/>
    </row>
    <row r="115" spans="1:79" ht="23.1" customHeight="1">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row>
    <row r="116" spans="1:79" ht="23.1" customHeight="1">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c r="BY116" s="138"/>
      <c r="BZ116" s="138"/>
      <c r="CA116" s="138"/>
    </row>
    <row r="117" spans="1:79" ht="23.1" customHeight="1">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row>
    <row r="118" spans="1:79" ht="23.1" customHeight="1">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row>
    <row r="119" spans="1:79" ht="23.1" customHeight="1">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row>
    <row r="120" spans="1:79" ht="23.1" customHeight="1">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row>
    <row r="121" spans="1:79" ht="23.1" customHeight="1">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row>
    <row r="122" spans="1:79" ht="23.1" customHeight="1">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row>
    <row r="123" spans="1:79" ht="23.1" customHeight="1">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row>
    <row r="124" spans="1:79" ht="23.1" customHeight="1">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row>
    <row r="125" spans="1:79" ht="23.1"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row>
    <row r="126" spans="1:79" ht="23.1"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row>
    <row r="127" spans="1:79" ht="23.1"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row>
    <row r="128" spans="1:79" ht="23.1"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row>
    <row r="129" spans="1:79" ht="23.1"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row>
    <row r="130" spans="1:79" ht="23.1"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row>
    <row r="131" spans="1:79" ht="23.1"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row>
    <row r="132" spans="1:79" ht="23.1"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row>
    <row r="133" spans="1:79" ht="23.1"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row>
    <row r="134" spans="1:79" ht="23.1"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row>
    <row r="135" spans="1:79" ht="23.1"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row>
    <row r="136" spans="1:79" ht="23.1"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row>
    <row r="137" spans="1:79" ht="23.1"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row>
    <row r="138" spans="1:79" ht="23.1"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row>
    <row r="139" spans="1:79" ht="23.1"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row>
    <row r="140" spans="1:79" ht="23.1"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row>
    <row r="141" spans="1:79" ht="23.1"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8"/>
      <c r="BR141" s="138"/>
      <c r="BS141" s="138"/>
      <c r="BT141" s="138"/>
      <c r="BU141" s="138"/>
      <c r="BV141" s="138"/>
      <c r="BW141" s="138"/>
      <c r="BX141" s="138"/>
      <c r="BY141" s="138"/>
      <c r="BZ141" s="138"/>
      <c r="CA141" s="138"/>
    </row>
    <row r="142" spans="1:79" ht="23.1"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c r="BR142" s="138"/>
      <c r="BS142" s="138"/>
      <c r="BT142" s="138"/>
      <c r="BU142" s="138"/>
      <c r="BV142" s="138"/>
      <c r="BW142" s="138"/>
      <c r="BX142" s="138"/>
      <c r="BY142" s="138"/>
      <c r="BZ142" s="138"/>
      <c r="CA142" s="138"/>
    </row>
    <row r="143" spans="1:79" ht="23.1"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8"/>
      <c r="BR143" s="138"/>
      <c r="BS143" s="138"/>
      <c r="BT143" s="138"/>
      <c r="BU143" s="138"/>
      <c r="BV143" s="138"/>
      <c r="BW143" s="138"/>
      <c r="BX143" s="138"/>
      <c r="BY143" s="138"/>
      <c r="BZ143" s="138"/>
      <c r="CA143" s="138"/>
    </row>
    <row r="144" spans="1:79" ht="23.1"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row>
    <row r="145" spans="1:79" ht="23.1"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138"/>
      <c r="BU145" s="138"/>
      <c r="BV145" s="138"/>
      <c r="BW145" s="138"/>
      <c r="BX145" s="138"/>
      <c r="BY145" s="138"/>
      <c r="BZ145" s="138"/>
      <c r="CA145" s="138"/>
    </row>
    <row r="146" spans="1:79" ht="23.1"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row>
    <row r="147" spans="1:79" ht="23.1"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row>
    <row r="148" spans="1:79" ht="23.1"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row>
    <row r="149" spans="1:79" ht="23.1"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row>
    <row r="150" spans="1:79" ht="23.1"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c r="BR150" s="138"/>
      <c r="BS150" s="138"/>
      <c r="BT150" s="138"/>
      <c r="BU150" s="138"/>
      <c r="BV150" s="138"/>
      <c r="BW150" s="138"/>
      <c r="BX150" s="138"/>
      <c r="BY150" s="138"/>
      <c r="BZ150" s="138"/>
      <c r="CA150" s="138"/>
    </row>
    <row r="151" spans="1:79" ht="23.1"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row>
    <row r="152" spans="1:79" ht="23.1"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c r="BR152" s="138"/>
      <c r="BS152" s="138"/>
      <c r="BT152" s="138"/>
      <c r="BU152" s="138"/>
      <c r="BV152" s="138"/>
      <c r="BW152" s="138"/>
      <c r="BX152" s="138"/>
      <c r="BY152" s="138"/>
      <c r="BZ152" s="138"/>
      <c r="CA152" s="138"/>
    </row>
    <row r="153" spans="1:79" ht="23.1"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c r="AW153" s="138"/>
      <c r="AX153" s="138"/>
      <c r="AY153" s="138"/>
      <c r="AZ153" s="138"/>
      <c r="BA153" s="138"/>
      <c r="BB153" s="138"/>
      <c r="BC153" s="138"/>
      <c r="BD153" s="138"/>
      <c r="BE153" s="138"/>
      <c r="BF153" s="138"/>
      <c r="BG153" s="138"/>
      <c r="BH153" s="138"/>
      <c r="BI153" s="138"/>
      <c r="BJ153" s="138"/>
      <c r="BK153" s="138"/>
      <c r="BL153" s="138"/>
      <c r="BM153" s="138"/>
      <c r="BN153" s="138"/>
      <c r="BO153" s="138"/>
      <c r="BP153" s="138"/>
      <c r="BQ153" s="138"/>
      <c r="BR153" s="138"/>
      <c r="BS153" s="138"/>
      <c r="BT153" s="138"/>
      <c r="BU153" s="138"/>
      <c r="BV153" s="138"/>
      <c r="BW153" s="138"/>
      <c r="BX153" s="138"/>
      <c r="BY153" s="138"/>
      <c r="BZ153" s="138"/>
      <c r="CA153" s="138"/>
    </row>
    <row r="154" spans="1:79" ht="23.1"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c r="BR154" s="138"/>
      <c r="BS154" s="138"/>
      <c r="BT154" s="138"/>
      <c r="BU154" s="138"/>
      <c r="BV154" s="138"/>
      <c r="BW154" s="138"/>
      <c r="BX154" s="138"/>
      <c r="BY154" s="138"/>
      <c r="BZ154" s="138"/>
      <c r="CA154" s="138"/>
    </row>
    <row r="155" spans="1:79" ht="23.1"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8"/>
      <c r="BR155" s="138"/>
      <c r="BS155" s="138"/>
      <c r="BT155" s="138"/>
      <c r="BU155" s="138"/>
      <c r="BV155" s="138"/>
      <c r="BW155" s="138"/>
      <c r="BX155" s="138"/>
      <c r="BY155" s="138"/>
      <c r="BZ155" s="138"/>
      <c r="CA155" s="138"/>
    </row>
    <row r="156" spans="1:79" ht="23.1"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8"/>
      <c r="BR156" s="138"/>
      <c r="BS156" s="138"/>
      <c r="BT156" s="138"/>
      <c r="BU156" s="138"/>
      <c r="BV156" s="138"/>
      <c r="BW156" s="138"/>
      <c r="BX156" s="138"/>
      <c r="BY156" s="138"/>
      <c r="BZ156" s="138"/>
      <c r="CA156" s="138"/>
    </row>
    <row r="157" spans="1:79" ht="23.1"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8"/>
      <c r="BR157" s="138"/>
      <c r="BS157" s="138"/>
      <c r="BT157" s="138"/>
      <c r="BU157" s="138"/>
      <c r="BV157" s="138"/>
      <c r="BW157" s="138"/>
      <c r="BX157" s="138"/>
      <c r="BY157" s="138"/>
      <c r="BZ157" s="138"/>
      <c r="CA157" s="138"/>
    </row>
    <row r="158" spans="1:79" ht="23.1"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8"/>
      <c r="BR158" s="138"/>
      <c r="BS158" s="138"/>
      <c r="BT158" s="138"/>
      <c r="BU158" s="138"/>
      <c r="BV158" s="138"/>
      <c r="BW158" s="138"/>
      <c r="BX158" s="138"/>
      <c r="BY158" s="138"/>
      <c r="BZ158" s="138"/>
      <c r="CA158" s="138"/>
    </row>
    <row r="159" spans="1:79" ht="23.1"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c r="BR159" s="138"/>
      <c r="BS159" s="138"/>
      <c r="BT159" s="138"/>
      <c r="BU159" s="138"/>
      <c r="BV159" s="138"/>
      <c r="BW159" s="138"/>
      <c r="BX159" s="138"/>
      <c r="BY159" s="138"/>
      <c r="BZ159" s="138"/>
      <c r="CA159" s="138"/>
    </row>
    <row r="160" spans="1:79" ht="23.1"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8"/>
      <c r="AY160" s="138"/>
      <c r="AZ160" s="138"/>
      <c r="BA160" s="138"/>
      <c r="BB160" s="138"/>
      <c r="BC160" s="138"/>
      <c r="BD160" s="138"/>
      <c r="BE160" s="138"/>
      <c r="BF160" s="138"/>
      <c r="BG160" s="138"/>
      <c r="BH160" s="138"/>
      <c r="BI160" s="138"/>
      <c r="BJ160" s="138"/>
      <c r="BK160" s="138"/>
      <c r="BL160" s="138"/>
      <c r="BM160" s="138"/>
      <c r="BN160" s="138"/>
      <c r="BO160" s="138"/>
      <c r="BP160" s="138"/>
      <c r="BQ160" s="138"/>
      <c r="BR160" s="138"/>
      <c r="BS160" s="138"/>
      <c r="BT160" s="138"/>
      <c r="BU160" s="138"/>
      <c r="BV160" s="138"/>
      <c r="BW160" s="138"/>
      <c r="BX160" s="138"/>
      <c r="BY160" s="138"/>
      <c r="BZ160" s="138"/>
      <c r="CA160" s="138"/>
    </row>
    <row r="161" spans="1:79" ht="23.1"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8"/>
      <c r="BY161" s="138"/>
      <c r="BZ161" s="138"/>
      <c r="CA161" s="138"/>
    </row>
    <row r="162" spans="1:79" ht="23.1"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c r="BR162" s="138"/>
      <c r="BS162" s="138"/>
      <c r="BT162" s="138"/>
      <c r="BU162" s="138"/>
      <c r="BV162" s="138"/>
      <c r="BW162" s="138"/>
      <c r="BX162" s="138"/>
      <c r="BY162" s="138"/>
      <c r="BZ162" s="138"/>
      <c r="CA162" s="138"/>
    </row>
    <row r="163" spans="1:79" ht="23.1"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8"/>
      <c r="BR163" s="138"/>
      <c r="BS163" s="138"/>
      <c r="BT163" s="138"/>
      <c r="BU163" s="138"/>
      <c r="BV163" s="138"/>
      <c r="BW163" s="138"/>
      <c r="BX163" s="138"/>
      <c r="BY163" s="138"/>
      <c r="BZ163" s="138"/>
      <c r="CA163" s="138"/>
    </row>
    <row r="164" spans="1:79" ht="23.1"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row>
    <row r="165" spans="1:79" ht="23.1"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row>
    <row r="166" spans="1:79" ht="23.1"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row>
    <row r="167" spans="1:79" ht="23.1"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row>
    <row r="168" spans="1:79" ht="23.1"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row>
    <row r="169" spans="1:79" ht="23.1"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row>
    <row r="170" spans="1:79" ht="23.1"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row>
    <row r="171" spans="1:79" ht="23.1"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row>
    <row r="172" spans="1:79" ht="23.1"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row>
    <row r="173" spans="1:79" ht="23.1"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row>
    <row r="174" spans="1:79" ht="23.1"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row>
    <row r="175" spans="1:79" ht="23.1"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row>
    <row r="176" spans="1:79" ht="23.1"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row>
    <row r="177" spans="1:79" ht="23.1"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row>
    <row r="178" spans="1:79" ht="23.1"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row>
    <row r="179" spans="1:79" ht="23.1"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row>
    <row r="180" spans="1:79" ht="23.1"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row>
    <row r="181" spans="1:79" ht="23.1"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row>
    <row r="182" spans="1:79" ht="23.1"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row>
    <row r="183" spans="1:79" ht="23.1"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row>
    <row r="184" spans="1:79" ht="23.1"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row>
    <row r="185" spans="1:79" ht="23.1"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row>
    <row r="186" spans="1:79" ht="23.1"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row>
    <row r="187" spans="1:79" ht="23.1"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row>
    <row r="188" spans="1:79" ht="23.1"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row>
    <row r="189" spans="1:79" ht="23.1"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row>
    <row r="190" spans="1:79" ht="23.1"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row>
    <row r="191" spans="1:79" ht="23.1"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c r="BN191" s="138"/>
      <c r="BO191" s="138"/>
      <c r="BP191" s="138"/>
      <c r="BQ191" s="138"/>
      <c r="BR191" s="138"/>
      <c r="BS191" s="138"/>
      <c r="BT191" s="138"/>
      <c r="BU191" s="138"/>
      <c r="BV191" s="138"/>
      <c r="BW191" s="138"/>
      <c r="BX191" s="138"/>
      <c r="BY191" s="138"/>
      <c r="BZ191" s="138"/>
      <c r="CA191" s="138"/>
    </row>
    <row r="192" spans="1:79" ht="23.1"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c r="BI192" s="138"/>
      <c r="BJ192" s="138"/>
      <c r="BK192" s="138"/>
      <c r="BL192" s="138"/>
      <c r="BM192" s="138"/>
      <c r="BN192" s="138"/>
      <c r="BO192" s="138"/>
      <c r="BP192" s="138"/>
      <c r="BQ192" s="138"/>
      <c r="BR192" s="138"/>
      <c r="BS192" s="138"/>
      <c r="BT192" s="138"/>
      <c r="BU192" s="138"/>
      <c r="BV192" s="138"/>
      <c r="BW192" s="138"/>
      <c r="BX192" s="138"/>
      <c r="BY192" s="138"/>
      <c r="BZ192" s="138"/>
      <c r="CA192" s="138"/>
    </row>
    <row r="193" spans="1:79" ht="23.1"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row>
    <row r="194" spans="1:79" ht="23.1"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row>
    <row r="195" spans="1:79" ht="23.1"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c r="BR195" s="138"/>
      <c r="BS195" s="138"/>
      <c r="BT195" s="138"/>
      <c r="BU195" s="138"/>
      <c r="BV195" s="138"/>
      <c r="BW195" s="138"/>
      <c r="BX195" s="138"/>
      <c r="BY195" s="138"/>
      <c r="BZ195" s="138"/>
      <c r="CA195" s="138"/>
    </row>
    <row r="196" spans="1:79" ht="23.1"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c r="BR196" s="138"/>
      <c r="BS196" s="138"/>
      <c r="BT196" s="138"/>
      <c r="BU196" s="138"/>
      <c r="BV196" s="138"/>
      <c r="BW196" s="138"/>
      <c r="BX196" s="138"/>
      <c r="BY196" s="138"/>
      <c r="BZ196" s="138"/>
      <c r="CA196" s="138"/>
    </row>
    <row r="197" spans="1:79" ht="23.1"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row>
    <row r="198" spans="1:79" ht="23.1"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row>
    <row r="199" spans="1:79" ht="23.1"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A199" s="138"/>
    </row>
    <row r="200" spans="1:79" ht="23.1"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row>
    <row r="201" spans="1:79" ht="23.1"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row>
    <row r="202" spans="1:79" ht="23.1"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row>
    <row r="203" spans="1:79" ht="23.1"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c r="AL203" s="138"/>
      <c r="AM203" s="138"/>
      <c r="AN203" s="138"/>
      <c r="AO203" s="138"/>
      <c r="AP203" s="138"/>
      <c r="AQ203" s="138"/>
      <c r="AR203" s="138"/>
      <c r="AS203" s="138"/>
      <c r="AT203" s="138"/>
      <c r="AU203" s="138"/>
      <c r="AV203" s="138"/>
      <c r="AW203" s="138"/>
      <c r="AX203" s="138"/>
      <c r="AY203" s="138"/>
      <c r="AZ203" s="138"/>
      <c r="BA203" s="138"/>
      <c r="BB203" s="138"/>
      <c r="BC203" s="138"/>
      <c r="BD203" s="138"/>
      <c r="BE203" s="138"/>
      <c r="BF203" s="138"/>
      <c r="BG203" s="138"/>
      <c r="BH203" s="138"/>
      <c r="BI203" s="138"/>
      <c r="BJ203" s="138"/>
      <c r="BK203" s="138"/>
      <c r="BL203" s="138"/>
      <c r="BM203" s="138"/>
      <c r="BN203" s="138"/>
      <c r="BO203" s="138"/>
      <c r="BP203" s="138"/>
      <c r="BQ203" s="138"/>
      <c r="BR203" s="138"/>
      <c r="BS203" s="138"/>
      <c r="BT203" s="138"/>
      <c r="BU203" s="138"/>
      <c r="BV203" s="138"/>
      <c r="BW203" s="138"/>
      <c r="BX203" s="138"/>
      <c r="BY203" s="138"/>
      <c r="BZ203" s="138"/>
      <c r="CA203" s="138"/>
    </row>
    <row r="204" spans="1:79" ht="23.1"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c r="CA204" s="138"/>
    </row>
    <row r="205" spans="1:79" ht="23.1"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8"/>
      <c r="AY205" s="138"/>
      <c r="AZ205" s="138"/>
      <c r="BA205" s="138"/>
      <c r="BB205" s="138"/>
      <c r="BC205" s="138"/>
      <c r="BD205" s="138"/>
      <c r="BE205" s="138"/>
      <c r="BF205" s="138"/>
      <c r="BG205" s="138"/>
      <c r="BH205" s="138"/>
      <c r="BI205" s="138"/>
      <c r="BJ205" s="138"/>
      <c r="BK205" s="138"/>
      <c r="BL205" s="138"/>
      <c r="BM205" s="138"/>
      <c r="BN205" s="138"/>
      <c r="BO205" s="138"/>
      <c r="BP205" s="138"/>
      <c r="BQ205" s="138"/>
      <c r="BR205" s="138"/>
      <c r="BS205" s="138"/>
      <c r="BT205" s="138"/>
      <c r="BU205" s="138"/>
      <c r="BV205" s="138"/>
      <c r="BW205" s="138"/>
      <c r="BX205" s="138"/>
      <c r="BY205" s="138"/>
      <c r="BZ205" s="138"/>
      <c r="CA205" s="138"/>
    </row>
    <row r="206" spans="1:79" ht="23.1"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8"/>
      <c r="AY206" s="138"/>
      <c r="AZ206" s="138"/>
      <c r="BA206" s="138"/>
      <c r="BB206" s="138"/>
      <c r="BC206" s="138"/>
      <c r="BD206" s="138"/>
      <c r="BE206" s="138"/>
      <c r="BF206" s="138"/>
      <c r="BG206" s="138"/>
      <c r="BH206" s="138"/>
      <c r="BI206" s="138"/>
      <c r="BJ206" s="138"/>
      <c r="BK206" s="138"/>
      <c r="BL206" s="138"/>
      <c r="BM206" s="138"/>
      <c r="BN206" s="138"/>
      <c r="BO206" s="138"/>
      <c r="BP206" s="138"/>
      <c r="BQ206" s="138"/>
      <c r="BR206" s="138"/>
      <c r="BS206" s="138"/>
      <c r="BT206" s="138"/>
      <c r="BU206" s="138"/>
      <c r="BV206" s="138"/>
      <c r="BW206" s="138"/>
      <c r="BX206" s="138"/>
      <c r="BY206" s="138"/>
      <c r="BZ206" s="138"/>
      <c r="CA206" s="138"/>
    </row>
    <row r="207" spans="1:79" ht="23.1"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38"/>
      <c r="BT207" s="138"/>
      <c r="BU207" s="138"/>
      <c r="BV207" s="138"/>
      <c r="BW207" s="138"/>
      <c r="BX207" s="138"/>
      <c r="BY207" s="138"/>
      <c r="BZ207" s="138"/>
      <c r="CA207" s="138"/>
    </row>
    <row r="208" spans="1:79" ht="23.1"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38"/>
      <c r="BT208" s="138"/>
      <c r="BU208" s="138"/>
      <c r="BV208" s="138"/>
      <c r="BW208" s="138"/>
      <c r="BX208" s="138"/>
      <c r="BY208" s="138"/>
      <c r="BZ208" s="138"/>
      <c r="CA208" s="138"/>
    </row>
    <row r="209" spans="1:79" ht="23.1"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row>
    <row r="210" spans="1:79" ht="23.1"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A210" s="138"/>
    </row>
    <row r="211" spans="1:79" ht="23.1"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c r="BR211" s="138"/>
      <c r="BS211" s="138"/>
      <c r="BT211" s="138"/>
      <c r="BU211" s="138"/>
      <c r="BV211" s="138"/>
      <c r="BW211" s="138"/>
      <c r="BX211" s="138"/>
      <c r="BY211" s="138"/>
      <c r="BZ211" s="138"/>
      <c r="CA211" s="138"/>
    </row>
    <row r="212" spans="1:79" ht="23.1"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8"/>
      <c r="AL212" s="138"/>
      <c r="AM212" s="138"/>
      <c r="AN212" s="138"/>
      <c r="AO212" s="138"/>
      <c r="AP212" s="138"/>
      <c r="AQ212" s="138"/>
      <c r="AR212" s="138"/>
      <c r="AS212" s="138"/>
      <c r="AT212" s="138"/>
      <c r="AU212" s="138"/>
      <c r="AV212" s="138"/>
      <c r="AW212" s="138"/>
      <c r="AX212" s="138"/>
      <c r="AY212" s="138"/>
      <c r="AZ212" s="138"/>
      <c r="BA212" s="138"/>
      <c r="BB212" s="138"/>
      <c r="BC212" s="138"/>
      <c r="BD212" s="138"/>
      <c r="BE212" s="138"/>
      <c r="BF212" s="138"/>
      <c r="BG212" s="138"/>
      <c r="BH212" s="138"/>
      <c r="BI212" s="138"/>
      <c r="BJ212" s="138"/>
      <c r="BK212" s="138"/>
      <c r="BL212" s="138"/>
      <c r="BM212" s="138"/>
      <c r="BN212" s="138"/>
      <c r="BO212" s="138"/>
      <c r="BP212" s="138"/>
      <c r="BQ212" s="138"/>
      <c r="BR212" s="138"/>
      <c r="BS212" s="138"/>
      <c r="BT212" s="138"/>
      <c r="BU212" s="138"/>
      <c r="BV212" s="138"/>
      <c r="BW212" s="138"/>
      <c r="BX212" s="138"/>
      <c r="BY212" s="138"/>
      <c r="BZ212" s="138"/>
      <c r="CA212" s="138"/>
    </row>
    <row r="213" spans="1:79" ht="23.1"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8"/>
      <c r="BV213" s="138"/>
      <c r="BW213" s="138"/>
      <c r="BX213" s="138"/>
      <c r="BY213" s="138"/>
      <c r="BZ213" s="138"/>
      <c r="CA213" s="138"/>
    </row>
    <row r="214" spans="1:79" ht="23.1"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8"/>
      <c r="BV214" s="138"/>
      <c r="BW214" s="138"/>
      <c r="BX214" s="138"/>
      <c r="BY214" s="138"/>
      <c r="BZ214" s="138"/>
      <c r="CA214" s="138"/>
    </row>
    <row r="215" spans="1:79" ht="23.1"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c r="BR215" s="138"/>
      <c r="BS215" s="138"/>
      <c r="BT215" s="138"/>
      <c r="BU215" s="138"/>
      <c r="BV215" s="138"/>
      <c r="BW215" s="138"/>
      <c r="BX215" s="138"/>
      <c r="BY215" s="138"/>
      <c r="BZ215" s="138"/>
      <c r="CA215" s="138"/>
    </row>
    <row r="216" spans="1:79" ht="23.1"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P216" s="138"/>
      <c r="AQ216" s="138"/>
      <c r="AR216" s="138"/>
      <c r="AS216" s="138"/>
      <c r="AT216" s="138"/>
      <c r="AU216" s="138"/>
      <c r="AV216" s="138"/>
      <c r="AW216" s="138"/>
      <c r="AX216" s="138"/>
      <c r="AY216" s="138"/>
      <c r="AZ216" s="138"/>
      <c r="BA216" s="138"/>
      <c r="BB216" s="138"/>
      <c r="BC216" s="138"/>
      <c r="BD216" s="138"/>
      <c r="BE216" s="138"/>
      <c r="BF216" s="138"/>
      <c r="BG216" s="138"/>
      <c r="BH216" s="138"/>
      <c r="BI216" s="138"/>
      <c r="BJ216" s="138"/>
      <c r="BK216" s="138"/>
      <c r="BL216" s="138"/>
      <c r="BM216" s="138"/>
      <c r="BN216" s="138"/>
      <c r="BO216" s="138"/>
      <c r="BP216" s="138"/>
      <c r="BQ216" s="138"/>
      <c r="BR216" s="138"/>
      <c r="BS216" s="138"/>
      <c r="BT216" s="138"/>
      <c r="BU216" s="138"/>
      <c r="BV216" s="138"/>
      <c r="BW216" s="138"/>
      <c r="BX216" s="138"/>
      <c r="BY216" s="138"/>
      <c r="BZ216" s="138"/>
      <c r="CA216" s="138"/>
    </row>
    <row r="217" spans="1:79" ht="23.1"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c r="AL217" s="138"/>
      <c r="AM217" s="138"/>
      <c r="AN217" s="138"/>
      <c r="AO217" s="138"/>
      <c r="AP217" s="138"/>
      <c r="AQ217" s="138"/>
      <c r="AR217" s="138"/>
      <c r="AS217" s="138"/>
      <c r="AT217" s="138"/>
      <c r="AU217" s="138"/>
      <c r="AV217" s="138"/>
      <c r="AW217" s="138"/>
      <c r="AX217" s="138"/>
      <c r="AY217" s="138"/>
      <c r="AZ217" s="138"/>
      <c r="BA217" s="138"/>
      <c r="BB217" s="138"/>
      <c r="BC217" s="138"/>
      <c r="BD217" s="138"/>
      <c r="BE217" s="138"/>
      <c r="BF217" s="138"/>
      <c r="BG217" s="138"/>
      <c r="BH217" s="138"/>
      <c r="BI217" s="138"/>
      <c r="BJ217" s="138"/>
      <c r="BK217" s="138"/>
      <c r="BL217" s="138"/>
      <c r="BM217" s="138"/>
      <c r="BN217" s="138"/>
      <c r="BO217" s="138"/>
      <c r="BP217" s="138"/>
      <c r="BQ217" s="138"/>
      <c r="BR217" s="138"/>
      <c r="BS217" s="138"/>
      <c r="BT217" s="138"/>
      <c r="BU217" s="138"/>
      <c r="BV217" s="138"/>
      <c r="BW217" s="138"/>
      <c r="BX217" s="138"/>
      <c r="BY217" s="138"/>
      <c r="BZ217" s="138"/>
      <c r="CA217" s="138"/>
    </row>
    <row r="218" spans="1:79" ht="23.1"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8"/>
      <c r="BE218" s="138"/>
      <c r="BF218" s="138"/>
      <c r="BG218" s="138"/>
      <c r="BH218" s="138"/>
      <c r="BI218" s="138"/>
      <c r="BJ218" s="138"/>
      <c r="BK218" s="138"/>
      <c r="BL218" s="138"/>
      <c r="BM218" s="138"/>
      <c r="BN218" s="138"/>
      <c r="BO218" s="138"/>
      <c r="BP218" s="138"/>
      <c r="BQ218" s="138"/>
      <c r="BR218" s="138"/>
      <c r="BS218" s="138"/>
      <c r="BT218" s="138"/>
      <c r="BU218" s="138"/>
      <c r="BV218" s="138"/>
      <c r="BW218" s="138"/>
      <c r="BX218" s="138"/>
      <c r="BY218" s="138"/>
      <c r="BZ218" s="138"/>
      <c r="CA218" s="138"/>
    </row>
    <row r="219" spans="1:79" ht="23.1"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c r="AL219" s="138"/>
      <c r="AM219" s="138"/>
      <c r="AN219" s="138"/>
      <c r="AO219" s="138"/>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c r="BN219" s="138"/>
      <c r="BO219" s="138"/>
      <c r="BP219" s="138"/>
      <c r="BQ219" s="138"/>
      <c r="BR219" s="138"/>
      <c r="BS219" s="138"/>
      <c r="BT219" s="138"/>
      <c r="BU219" s="138"/>
      <c r="BV219" s="138"/>
      <c r="BW219" s="138"/>
      <c r="BX219" s="138"/>
      <c r="BY219" s="138"/>
      <c r="BZ219" s="138"/>
      <c r="CA219" s="138"/>
    </row>
    <row r="220" spans="1:79" ht="23.1"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8"/>
      <c r="BV220" s="138"/>
      <c r="BW220" s="138"/>
      <c r="BX220" s="138"/>
      <c r="BY220" s="138"/>
      <c r="BZ220" s="138"/>
      <c r="CA220" s="138"/>
    </row>
    <row r="221" spans="1:79" ht="23.1"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8"/>
      <c r="BV221" s="138"/>
      <c r="BW221" s="138"/>
      <c r="BX221" s="138"/>
      <c r="BY221" s="138"/>
      <c r="BZ221" s="138"/>
      <c r="CA221" s="138"/>
    </row>
    <row r="222" spans="1:79" ht="23.1"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8"/>
      <c r="BV222" s="138"/>
      <c r="BW222" s="138"/>
      <c r="BX222" s="138"/>
      <c r="BY222" s="138"/>
      <c r="BZ222" s="138"/>
      <c r="CA222" s="138"/>
    </row>
    <row r="223" spans="1:79" ht="23.1"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c r="AL223" s="138"/>
      <c r="AM223" s="138"/>
      <c r="AN223" s="138"/>
      <c r="AO223" s="138"/>
      <c r="AP223" s="138"/>
      <c r="AQ223" s="138"/>
      <c r="AR223" s="138"/>
      <c r="AS223" s="138"/>
      <c r="AT223" s="138"/>
      <c r="AU223" s="138"/>
      <c r="AV223" s="138"/>
      <c r="AW223" s="138"/>
      <c r="AX223" s="138"/>
      <c r="AY223" s="138"/>
      <c r="AZ223" s="138"/>
      <c r="BA223" s="138"/>
      <c r="BB223" s="138"/>
      <c r="BC223" s="138"/>
      <c r="BD223" s="138"/>
      <c r="BE223" s="138"/>
      <c r="BF223" s="138"/>
      <c r="BG223" s="138"/>
      <c r="BH223" s="138"/>
      <c r="BI223" s="138"/>
      <c r="BJ223" s="138"/>
      <c r="BK223" s="138"/>
      <c r="BL223" s="138"/>
      <c r="BM223" s="138"/>
      <c r="BN223" s="138"/>
      <c r="BO223" s="138"/>
      <c r="BP223" s="138"/>
      <c r="BQ223" s="138"/>
      <c r="BR223" s="138"/>
      <c r="BS223" s="138"/>
      <c r="BT223" s="138"/>
      <c r="BU223" s="138"/>
      <c r="BV223" s="138"/>
      <c r="BW223" s="138"/>
      <c r="BX223" s="138"/>
      <c r="BY223" s="138"/>
      <c r="BZ223" s="138"/>
      <c r="CA223" s="138"/>
    </row>
    <row r="224" spans="1:79" ht="23.1"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c r="AL224" s="138"/>
      <c r="AM224" s="138"/>
      <c r="AN224" s="138"/>
      <c r="AO224" s="138"/>
      <c r="AP224" s="138"/>
      <c r="AQ224" s="138"/>
      <c r="AR224" s="138"/>
      <c r="AS224" s="138"/>
      <c r="AT224" s="138"/>
      <c r="AU224" s="138"/>
      <c r="AV224" s="138"/>
      <c r="AW224" s="138"/>
      <c r="AX224" s="138"/>
      <c r="AY224" s="138"/>
      <c r="AZ224" s="138"/>
      <c r="BA224" s="138"/>
      <c r="BB224" s="138"/>
      <c r="BC224" s="138"/>
      <c r="BD224" s="138"/>
      <c r="BE224" s="138"/>
      <c r="BF224" s="138"/>
      <c r="BG224" s="138"/>
      <c r="BH224" s="138"/>
      <c r="BI224" s="138"/>
      <c r="BJ224" s="138"/>
      <c r="BK224" s="138"/>
      <c r="BL224" s="138"/>
      <c r="BM224" s="138"/>
      <c r="BN224" s="138"/>
      <c r="BO224" s="138"/>
      <c r="BP224" s="138"/>
      <c r="BQ224" s="138"/>
      <c r="BR224" s="138"/>
      <c r="BS224" s="138"/>
      <c r="BT224" s="138"/>
      <c r="BU224" s="138"/>
      <c r="BV224" s="138"/>
      <c r="BW224" s="138"/>
      <c r="BX224" s="138"/>
      <c r="BY224" s="138"/>
      <c r="BZ224" s="138"/>
      <c r="CA224" s="138"/>
    </row>
    <row r="225" spans="1:79" ht="23.1"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A225" s="138"/>
    </row>
    <row r="226" spans="1:79" ht="23.1"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8"/>
      <c r="AL226" s="138"/>
      <c r="AM226" s="138"/>
      <c r="AN226" s="138"/>
      <c r="AO226" s="138"/>
      <c r="AP226" s="138"/>
      <c r="AQ226" s="138"/>
      <c r="AR226" s="138"/>
      <c r="AS226" s="138"/>
      <c r="AT226" s="138"/>
      <c r="AU226" s="138"/>
      <c r="AV226" s="138"/>
      <c r="AW226" s="138"/>
      <c r="AX226" s="138"/>
      <c r="AY226" s="138"/>
      <c r="AZ226" s="138"/>
      <c r="BA226" s="138"/>
      <c r="BB226" s="138"/>
      <c r="BC226" s="138"/>
      <c r="BD226" s="138"/>
      <c r="BE226" s="138"/>
      <c r="BF226" s="138"/>
      <c r="BG226" s="138"/>
      <c r="BH226" s="138"/>
      <c r="BI226" s="138"/>
      <c r="BJ226" s="138"/>
      <c r="BK226" s="138"/>
      <c r="BL226" s="138"/>
      <c r="BM226" s="138"/>
      <c r="BN226" s="138"/>
      <c r="BO226" s="138"/>
      <c r="BP226" s="138"/>
      <c r="BQ226" s="138"/>
      <c r="BR226" s="138"/>
      <c r="BS226" s="138"/>
      <c r="BT226" s="138"/>
      <c r="BU226" s="138"/>
      <c r="BV226" s="138"/>
      <c r="BW226" s="138"/>
      <c r="BX226" s="138"/>
      <c r="BY226" s="138"/>
      <c r="BZ226" s="138"/>
      <c r="CA226" s="138"/>
    </row>
    <row r="227" spans="1:79" ht="23.1"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c r="AL227" s="138"/>
      <c r="AM227" s="138"/>
      <c r="AN227" s="138"/>
      <c r="AO227" s="138"/>
      <c r="AP227" s="138"/>
      <c r="AQ227" s="138"/>
      <c r="AR227" s="138"/>
      <c r="AS227" s="138"/>
      <c r="AT227" s="138"/>
      <c r="AU227" s="138"/>
      <c r="AV227" s="138"/>
      <c r="AW227" s="138"/>
      <c r="AX227" s="138"/>
      <c r="AY227" s="138"/>
      <c r="AZ227" s="138"/>
      <c r="BA227" s="138"/>
      <c r="BB227" s="138"/>
      <c r="BC227" s="138"/>
      <c r="BD227" s="138"/>
      <c r="BE227" s="138"/>
      <c r="BF227" s="138"/>
      <c r="BG227" s="138"/>
      <c r="BH227" s="138"/>
      <c r="BI227" s="138"/>
      <c r="BJ227" s="138"/>
      <c r="BK227" s="138"/>
      <c r="BL227" s="138"/>
      <c r="BM227" s="138"/>
      <c r="BN227" s="138"/>
      <c r="BO227" s="138"/>
      <c r="BP227" s="138"/>
      <c r="BQ227" s="138"/>
      <c r="BR227" s="138"/>
      <c r="BS227" s="138"/>
      <c r="BT227" s="138"/>
      <c r="BU227" s="138"/>
      <c r="BV227" s="138"/>
      <c r="BW227" s="138"/>
      <c r="BX227" s="138"/>
      <c r="BY227" s="138"/>
      <c r="BZ227" s="138"/>
      <c r="CA227" s="138"/>
    </row>
    <row r="228" spans="1:79" ht="23.1"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c r="AL228" s="138"/>
      <c r="AM228" s="138"/>
      <c r="AN228" s="138"/>
      <c r="AO228" s="138"/>
      <c r="AP228" s="138"/>
      <c r="AQ228" s="138"/>
      <c r="AR228" s="138"/>
      <c r="AS228" s="138"/>
      <c r="AT228" s="138"/>
      <c r="AU228" s="138"/>
      <c r="AV228" s="138"/>
      <c r="AW228" s="138"/>
      <c r="AX228" s="138"/>
      <c r="AY228" s="138"/>
      <c r="AZ228" s="138"/>
      <c r="BA228" s="138"/>
      <c r="BB228" s="138"/>
      <c r="BC228" s="138"/>
      <c r="BD228" s="138"/>
      <c r="BE228" s="138"/>
      <c r="BF228" s="138"/>
      <c r="BG228" s="138"/>
      <c r="BH228" s="138"/>
      <c r="BI228" s="138"/>
      <c r="BJ228" s="138"/>
      <c r="BK228" s="138"/>
      <c r="BL228" s="138"/>
      <c r="BM228" s="138"/>
      <c r="BN228" s="138"/>
      <c r="BO228" s="138"/>
      <c r="BP228" s="138"/>
      <c r="BQ228" s="138"/>
      <c r="BR228" s="138"/>
      <c r="BS228" s="138"/>
      <c r="BT228" s="138"/>
      <c r="BU228" s="138"/>
      <c r="BV228" s="138"/>
      <c r="BW228" s="138"/>
      <c r="BX228" s="138"/>
      <c r="BY228" s="138"/>
      <c r="BZ228" s="138"/>
      <c r="CA228" s="138"/>
    </row>
    <row r="229" spans="1:79" ht="23.1"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8"/>
      <c r="AY229" s="138"/>
      <c r="AZ229" s="138"/>
      <c r="BA229" s="138"/>
      <c r="BB229" s="138"/>
      <c r="BC229" s="138"/>
      <c r="BD229" s="138"/>
      <c r="BE229" s="138"/>
      <c r="BF229" s="138"/>
      <c r="BG229" s="138"/>
      <c r="BH229" s="138"/>
      <c r="BI229" s="138"/>
      <c r="BJ229" s="138"/>
      <c r="BK229" s="138"/>
      <c r="BL229" s="138"/>
      <c r="BM229" s="138"/>
      <c r="BN229" s="138"/>
      <c r="BO229" s="138"/>
      <c r="BP229" s="138"/>
      <c r="BQ229" s="138"/>
      <c r="BR229" s="138"/>
      <c r="BS229" s="138"/>
      <c r="BT229" s="138"/>
      <c r="BU229" s="138"/>
      <c r="BV229" s="138"/>
      <c r="BW229" s="138"/>
      <c r="BX229" s="138"/>
      <c r="BY229" s="138"/>
      <c r="BZ229" s="138"/>
      <c r="CA229" s="138"/>
    </row>
    <row r="230" spans="1:79" ht="23.1"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8"/>
      <c r="AY230" s="138"/>
      <c r="AZ230" s="138"/>
      <c r="BA230" s="138"/>
      <c r="BB230" s="138"/>
      <c r="BC230" s="138"/>
      <c r="BD230" s="138"/>
      <c r="BE230" s="138"/>
      <c r="BF230" s="138"/>
      <c r="BG230" s="138"/>
      <c r="BH230" s="138"/>
      <c r="BI230" s="138"/>
      <c r="BJ230" s="138"/>
      <c r="BK230" s="138"/>
      <c r="BL230" s="138"/>
      <c r="BM230" s="138"/>
      <c r="BN230" s="138"/>
      <c r="BO230" s="138"/>
      <c r="BP230" s="138"/>
      <c r="BQ230" s="138"/>
      <c r="BR230" s="138"/>
      <c r="BS230" s="138"/>
      <c r="BT230" s="138"/>
      <c r="BU230" s="138"/>
      <c r="BV230" s="138"/>
      <c r="BW230" s="138"/>
      <c r="BX230" s="138"/>
      <c r="BY230" s="138"/>
      <c r="BZ230" s="138"/>
      <c r="CA230" s="138"/>
    </row>
    <row r="231" spans="1:79" ht="23.1"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c r="AL231" s="138"/>
      <c r="AM231" s="138"/>
      <c r="AN231" s="138"/>
      <c r="AO231" s="138"/>
      <c r="AP231" s="138"/>
      <c r="AQ231" s="138"/>
      <c r="AR231" s="138"/>
      <c r="AS231" s="138"/>
      <c r="AT231" s="138"/>
      <c r="AU231" s="138"/>
      <c r="AV231" s="138"/>
      <c r="AW231" s="138"/>
      <c r="AX231" s="138"/>
      <c r="AY231" s="138"/>
      <c r="AZ231" s="138"/>
      <c r="BA231" s="138"/>
      <c r="BB231" s="138"/>
      <c r="BC231" s="138"/>
      <c r="BD231" s="138"/>
      <c r="BE231" s="138"/>
      <c r="BF231" s="138"/>
      <c r="BG231" s="138"/>
      <c r="BH231" s="138"/>
      <c r="BI231" s="138"/>
      <c r="BJ231" s="138"/>
      <c r="BK231" s="138"/>
      <c r="BL231" s="138"/>
      <c r="BM231" s="138"/>
      <c r="BN231" s="138"/>
      <c r="BO231" s="138"/>
      <c r="BP231" s="138"/>
      <c r="BQ231" s="138"/>
      <c r="BR231" s="138"/>
      <c r="BS231" s="138"/>
      <c r="BT231" s="138"/>
      <c r="BU231" s="138"/>
      <c r="BV231" s="138"/>
      <c r="BW231" s="138"/>
      <c r="BX231" s="138"/>
      <c r="BY231" s="138"/>
      <c r="BZ231" s="138"/>
      <c r="CA231" s="138"/>
    </row>
    <row r="232" spans="1:79" ht="23.1"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38"/>
      <c r="AT232" s="138"/>
      <c r="AU232" s="138"/>
      <c r="AV232" s="138"/>
      <c r="AW232" s="138"/>
      <c r="AX232" s="138"/>
      <c r="AY232" s="138"/>
      <c r="AZ232" s="138"/>
      <c r="BA232" s="138"/>
      <c r="BB232" s="138"/>
      <c r="BC232" s="138"/>
      <c r="BD232" s="138"/>
      <c r="BE232" s="138"/>
      <c r="BF232" s="138"/>
      <c r="BG232" s="138"/>
      <c r="BH232" s="138"/>
      <c r="BI232" s="138"/>
      <c r="BJ232" s="138"/>
      <c r="BK232" s="138"/>
      <c r="BL232" s="138"/>
      <c r="BM232" s="138"/>
      <c r="BN232" s="138"/>
      <c r="BO232" s="138"/>
      <c r="BP232" s="138"/>
      <c r="BQ232" s="138"/>
      <c r="BR232" s="138"/>
      <c r="BS232" s="138"/>
      <c r="BT232" s="138"/>
      <c r="BU232" s="138"/>
      <c r="BV232" s="138"/>
      <c r="BW232" s="138"/>
      <c r="BX232" s="138"/>
      <c r="BY232" s="138"/>
      <c r="BZ232" s="138"/>
      <c r="CA232" s="138"/>
    </row>
    <row r="233" spans="1:79" ht="23.1"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38"/>
      <c r="AT233" s="138"/>
      <c r="AU233" s="138"/>
      <c r="AV233" s="138"/>
      <c r="AW233" s="138"/>
      <c r="AX233" s="138"/>
      <c r="AY233" s="138"/>
      <c r="AZ233" s="138"/>
      <c r="BA233" s="138"/>
      <c r="BB233" s="138"/>
      <c r="BC233" s="138"/>
      <c r="BD233" s="138"/>
      <c r="BE233" s="138"/>
      <c r="BF233" s="138"/>
      <c r="BG233" s="138"/>
      <c r="BH233" s="138"/>
      <c r="BI233" s="138"/>
      <c r="BJ233" s="138"/>
      <c r="BK233" s="138"/>
      <c r="BL233" s="138"/>
      <c r="BM233" s="138"/>
      <c r="BN233" s="138"/>
      <c r="BO233" s="138"/>
      <c r="BP233" s="138"/>
      <c r="BQ233" s="138"/>
      <c r="BR233" s="138"/>
      <c r="BS233" s="138"/>
      <c r="BT233" s="138"/>
      <c r="BU233" s="138"/>
      <c r="BV233" s="138"/>
      <c r="BW233" s="138"/>
      <c r="BX233" s="138"/>
      <c r="BY233" s="138"/>
      <c r="BZ233" s="138"/>
      <c r="CA233" s="138"/>
    </row>
    <row r="234" spans="1:79" ht="23.1"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c r="AL234" s="138"/>
      <c r="AM234" s="138"/>
      <c r="AN234" s="138"/>
      <c r="AO234" s="138"/>
      <c r="AP234" s="138"/>
      <c r="AQ234" s="138"/>
      <c r="AR234" s="138"/>
      <c r="AS234" s="138"/>
      <c r="AT234" s="138"/>
      <c r="AU234" s="138"/>
      <c r="AV234" s="138"/>
      <c r="AW234" s="138"/>
      <c r="AX234" s="138"/>
      <c r="AY234" s="138"/>
      <c r="AZ234" s="138"/>
      <c r="BA234" s="138"/>
      <c r="BB234" s="138"/>
      <c r="BC234" s="138"/>
      <c r="BD234" s="138"/>
      <c r="BE234" s="138"/>
      <c r="BF234" s="138"/>
      <c r="BG234" s="138"/>
      <c r="BH234" s="138"/>
      <c r="BI234" s="138"/>
      <c r="BJ234" s="138"/>
      <c r="BK234" s="138"/>
      <c r="BL234" s="138"/>
      <c r="BM234" s="138"/>
      <c r="BN234" s="138"/>
      <c r="BO234" s="138"/>
      <c r="BP234" s="138"/>
      <c r="BQ234" s="138"/>
      <c r="BR234" s="138"/>
      <c r="BS234" s="138"/>
      <c r="BT234" s="138"/>
      <c r="BU234" s="138"/>
      <c r="BV234" s="138"/>
      <c r="BW234" s="138"/>
      <c r="BX234" s="138"/>
      <c r="BY234" s="138"/>
      <c r="BZ234" s="138"/>
      <c r="CA234" s="138"/>
    </row>
    <row r="235" spans="1:79" ht="23.1"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8"/>
      <c r="AO235" s="138"/>
      <c r="AP235" s="138"/>
      <c r="AQ235" s="138"/>
      <c r="AR235" s="138"/>
      <c r="AS235" s="138"/>
      <c r="AT235" s="138"/>
      <c r="AU235" s="138"/>
      <c r="AV235" s="138"/>
      <c r="AW235" s="138"/>
      <c r="AX235" s="138"/>
      <c r="AY235" s="138"/>
      <c r="AZ235" s="138"/>
      <c r="BA235" s="138"/>
      <c r="BB235" s="138"/>
      <c r="BC235" s="138"/>
      <c r="BD235" s="138"/>
      <c r="BE235" s="138"/>
      <c r="BF235" s="138"/>
      <c r="BG235" s="138"/>
      <c r="BH235" s="138"/>
      <c r="BI235" s="138"/>
      <c r="BJ235" s="138"/>
      <c r="BK235" s="138"/>
      <c r="BL235" s="138"/>
      <c r="BM235" s="138"/>
      <c r="BN235" s="138"/>
      <c r="BO235" s="138"/>
      <c r="BP235" s="138"/>
      <c r="BQ235" s="138"/>
      <c r="BR235" s="138"/>
      <c r="BS235" s="138"/>
      <c r="BT235" s="138"/>
      <c r="BU235" s="138"/>
      <c r="BV235" s="138"/>
      <c r="BW235" s="138"/>
      <c r="BX235" s="138"/>
      <c r="BY235" s="138"/>
      <c r="BZ235" s="138"/>
      <c r="CA235" s="138"/>
    </row>
    <row r="236" spans="1:79" ht="23.1"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8"/>
      <c r="AY236" s="138"/>
      <c r="AZ236" s="138"/>
      <c r="BA236" s="138"/>
      <c r="BB236" s="138"/>
      <c r="BC236" s="138"/>
      <c r="BD236" s="138"/>
      <c r="BE236" s="138"/>
      <c r="BF236" s="138"/>
      <c r="BG236" s="138"/>
      <c r="BH236" s="138"/>
      <c r="BI236" s="138"/>
      <c r="BJ236" s="138"/>
      <c r="BK236" s="138"/>
      <c r="BL236" s="138"/>
      <c r="BM236" s="138"/>
      <c r="BN236" s="138"/>
      <c r="BO236" s="138"/>
      <c r="BP236" s="138"/>
      <c r="BQ236" s="138"/>
      <c r="BR236" s="138"/>
      <c r="BS236" s="138"/>
      <c r="BT236" s="138"/>
      <c r="BU236" s="138"/>
      <c r="BV236" s="138"/>
      <c r="BW236" s="138"/>
      <c r="BX236" s="138"/>
      <c r="BY236" s="138"/>
      <c r="BZ236" s="138"/>
      <c r="CA236" s="138"/>
    </row>
    <row r="237" spans="1:79" ht="23.1"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8"/>
      <c r="BP237" s="138"/>
      <c r="BQ237" s="138"/>
      <c r="BR237" s="138"/>
      <c r="BS237" s="138"/>
      <c r="BT237" s="138"/>
      <c r="BU237" s="138"/>
      <c r="BV237" s="138"/>
      <c r="BW237" s="138"/>
      <c r="BX237" s="138"/>
      <c r="BY237" s="138"/>
      <c r="BZ237" s="138"/>
      <c r="CA237" s="138"/>
    </row>
    <row r="238" spans="1:79" ht="23.1"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8"/>
      <c r="AY238" s="138"/>
      <c r="AZ238" s="138"/>
      <c r="BA238" s="138"/>
      <c r="BB238" s="138"/>
      <c r="BC238" s="138"/>
      <c r="BD238" s="138"/>
      <c r="BE238" s="138"/>
      <c r="BF238" s="138"/>
      <c r="BG238" s="138"/>
      <c r="BH238" s="138"/>
      <c r="BI238" s="138"/>
      <c r="BJ238" s="138"/>
      <c r="BK238" s="138"/>
      <c r="BL238" s="138"/>
      <c r="BM238" s="138"/>
      <c r="BN238" s="138"/>
      <c r="BO238" s="138"/>
      <c r="BP238" s="138"/>
      <c r="BQ238" s="138"/>
      <c r="BR238" s="138"/>
      <c r="BS238" s="138"/>
      <c r="BT238" s="138"/>
      <c r="BU238" s="138"/>
      <c r="BV238" s="138"/>
      <c r="BW238" s="138"/>
      <c r="BX238" s="138"/>
      <c r="BY238" s="138"/>
      <c r="BZ238" s="138"/>
      <c r="CA238" s="138"/>
    </row>
    <row r="239" spans="1:79" ht="23.1"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c r="BR239" s="138"/>
      <c r="BS239" s="138"/>
      <c r="BT239" s="138"/>
      <c r="BU239" s="138"/>
      <c r="BV239" s="138"/>
      <c r="BW239" s="138"/>
      <c r="BX239" s="138"/>
      <c r="BY239" s="138"/>
      <c r="BZ239" s="138"/>
      <c r="CA239" s="138"/>
    </row>
    <row r="240" spans="1:79" ht="23.1"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c r="CA240" s="138"/>
    </row>
    <row r="241" spans="1:79" ht="23.1"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A241" s="138"/>
    </row>
    <row r="242" spans="1:79" ht="23.1"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c r="BR242" s="138"/>
      <c r="BS242" s="138"/>
      <c r="BT242" s="138"/>
      <c r="BU242" s="138"/>
      <c r="BV242" s="138"/>
      <c r="BW242" s="138"/>
      <c r="BX242" s="138"/>
      <c r="BY242" s="138"/>
      <c r="BZ242" s="138"/>
      <c r="CA242" s="138"/>
    </row>
    <row r="243" spans="1:79" ht="23.1"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c r="BN243" s="138"/>
      <c r="BO243" s="138"/>
      <c r="BP243" s="138"/>
      <c r="BQ243" s="138"/>
      <c r="BR243" s="138"/>
      <c r="BS243" s="138"/>
      <c r="BT243" s="138"/>
      <c r="BU243" s="138"/>
      <c r="BV243" s="138"/>
      <c r="BW243" s="138"/>
      <c r="BX243" s="138"/>
      <c r="BY243" s="138"/>
      <c r="BZ243" s="138"/>
      <c r="CA243" s="138"/>
    </row>
    <row r="244" spans="1:79" ht="23.1"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8"/>
      <c r="AL244" s="138"/>
      <c r="AM244" s="138"/>
      <c r="AN244" s="138"/>
      <c r="AO244" s="138"/>
      <c r="AP244" s="138"/>
      <c r="AQ244" s="138"/>
      <c r="AR244" s="138"/>
      <c r="AS244" s="138"/>
      <c r="AT244" s="138"/>
      <c r="AU244" s="138"/>
      <c r="AV244" s="138"/>
      <c r="AW244" s="138"/>
      <c r="AX244" s="138"/>
      <c r="AY244" s="138"/>
      <c r="AZ244" s="138"/>
      <c r="BA244" s="138"/>
      <c r="BB244" s="138"/>
      <c r="BC244" s="138"/>
      <c r="BD244" s="138"/>
      <c r="BE244" s="138"/>
      <c r="BF244" s="138"/>
      <c r="BG244" s="138"/>
      <c r="BH244" s="138"/>
      <c r="BI244" s="138"/>
      <c r="BJ244" s="138"/>
      <c r="BK244" s="138"/>
      <c r="BL244" s="138"/>
      <c r="BM244" s="138"/>
      <c r="BN244" s="138"/>
      <c r="BO244" s="138"/>
      <c r="BP244" s="138"/>
      <c r="BQ244" s="138"/>
      <c r="BR244" s="138"/>
      <c r="BS244" s="138"/>
      <c r="BT244" s="138"/>
      <c r="BU244" s="138"/>
      <c r="BV244" s="138"/>
      <c r="BW244" s="138"/>
      <c r="BX244" s="138"/>
      <c r="BY244" s="138"/>
      <c r="BZ244" s="138"/>
      <c r="CA244" s="138"/>
    </row>
    <row r="245" spans="1:79" ht="23.1"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CA245" s="138"/>
    </row>
    <row r="246" spans="1:79" ht="23.1"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8"/>
      <c r="AL246" s="138"/>
      <c r="AM246" s="138"/>
      <c r="AN246" s="138"/>
      <c r="AO246" s="138"/>
      <c r="AP246" s="138"/>
      <c r="AQ246" s="138"/>
      <c r="AR246" s="138"/>
      <c r="AS246" s="138"/>
      <c r="AT246" s="138"/>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c r="BR246" s="138"/>
      <c r="BS246" s="138"/>
      <c r="BT246" s="138"/>
      <c r="BU246" s="138"/>
      <c r="BV246" s="138"/>
      <c r="BW246" s="138"/>
      <c r="BX246" s="138"/>
      <c r="BY246" s="138"/>
      <c r="BZ246" s="138"/>
      <c r="CA246" s="138"/>
    </row>
    <row r="247" spans="1:79" ht="23.1"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c r="BR247" s="138"/>
      <c r="BS247" s="138"/>
      <c r="BT247" s="138"/>
      <c r="BU247" s="138"/>
      <c r="BV247" s="138"/>
      <c r="BW247" s="138"/>
      <c r="BX247" s="138"/>
      <c r="BY247" s="138"/>
      <c r="BZ247" s="138"/>
      <c r="CA247" s="138"/>
    </row>
    <row r="248" spans="1:79" ht="23.1"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8"/>
      <c r="BP248" s="138"/>
      <c r="BQ248" s="138"/>
      <c r="BR248" s="138"/>
      <c r="BS248" s="138"/>
      <c r="BT248" s="138"/>
      <c r="BU248" s="138"/>
      <c r="BV248" s="138"/>
      <c r="BW248" s="138"/>
      <c r="BX248" s="138"/>
      <c r="BY248" s="138"/>
      <c r="BZ248" s="138"/>
      <c r="CA248" s="138"/>
    </row>
    <row r="249" spans="1:79" ht="23.1"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8"/>
      <c r="AY249" s="138"/>
      <c r="AZ249" s="138"/>
      <c r="BA249" s="138"/>
      <c r="BB249" s="138"/>
      <c r="BC249" s="138"/>
      <c r="BD249" s="138"/>
      <c r="BE249" s="138"/>
      <c r="BF249" s="138"/>
      <c r="BG249" s="138"/>
      <c r="BH249" s="138"/>
      <c r="BI249" s="138"/>
      <c r="BJ249" s="138"/>
      <c r="BK249" s="138"/>
      <c r="BL249" s="138"/>
      <c r="BM249" s="138"/>
      <c r="BN249" s="138"/>
      <c r="BO249" s="138"/>
      <c r="BP249" s="138"/>
      <c r="BQ249" s="138"/>
      <c r="BR249" s="138"/>
      <c r="BS249" s="138"/>
      <c r="BT249" s="138"/>
      <c r="BU249" s="138"/>
      <c r="BV249" s="138"/>
      <c r="BW249" s="138"/>
      <c r="BX249" s="138"/>
      <c r="BY249" s="138"/>
      <c r="BZ249" s="138"/>
      <c r="CA249" s="138"/>
    </row>
    <row r="250" spans="1:79" ht="23.1"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8"/>
      <c r="AY250" s="138"/>
      <c r="AZ250" s="138"/>
      <c r="BA250" s="138"/>
      <c r="BB250" s="138"/>
      <c r="BC250" s="138"/>
      <c r="BD250" s="138"/>
      <c r="BE250" s="138"/>
      <c r="BF250" s="138"/>
      <c r="BG250" s="138"/>
      <c r="BH250" s="138"/>
      <c r="BI250" s="138"/>
      <c r="BJ250" s="138"/>
      <c r="BK250" s="138"/>
      <c r="BL250" s="138"/>
      <c r="BM250" s="138"/>
      <c r="BN250" s="138"/>
      <c r="BO250" s="138"/>
      <c r="BP250" s="138"/>
      <c r="BQ250" s="138"/>
      <c r="BR250" s="138"/>
      <c r="BS250" s="138"/>
      <c r="BT250" s="138"/>
      <c r="BU250" s="138"/>
      <c r="BV250" s="138"/>
      <c r="BW250" s="138"/>
      <c r="BX250" s="138"/>
      <c r="BY250" s="138"/>
      <c r="BZ250" s="138"/>
      <c r="CA250" s="138"/>
    </row>
    <row r="251" spans="1:79" ht="23.1"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8"/>
      <c r="AL251" s="138"/>
      <c r="AM251" s="138"/>
      <c r="AN251" s="138"/>
      <c r="AO251" s="138"/>
      <c r="AP251" s="138"/>
      <c r="AQ251" s="138"/>
      <c r="AR251" s="138"/>
      <c r="AS251" s="138"/>
      <c r="AT251" s="138"/>
      <c r="AU251" s="138"/>
      <c r="AV251" s="138"/>
      <c r="AW251" s="138"/>
      <c r="AX251" s="138"/>
      <c r="AY251" s="138"/>
      <c r="AZ251" s="138"/>
      <c r="BA251" s="138"/>
      <c r="BB251" s="138"/>
      <c r="BC251" s="138"/>
      <c r="BD251" s="138"/>
      <c r="BE251" s="138"/>
      <c r="BF251" s="138"/>
      <c r="BG251" s="138"/>
      <c r="BH251" s="138"/>
      <c r="BI251" s="138"/>
      <c r="BJ251" s="138"/>
      <c r="BK251" s="138"/>
      <c r="BL251" s="138"/>
      <c r="BM251" s="138"/>
      <c r="BN251" s="138"/>
      <c r="BO251" s="138"/>
      <c r="BP251" s="138"/>
      <c r="BQ251" s="138"/>
      <c r="BR251" s="138"/>
      <c r="BS251" s="138"/>
      <c r="BT251" s="138"/>
      <c r="BU251" s="138"/>
      <c r="BV251" s="138"/>
      <c r="BW251" s="138"/>
      <c r="BX251" s="138"/>
      <c r="BY251" s="138"/>
      <c r="BZ251" s="138"/>
      <c r="CA251" s="138"/>
    </row>
    <row r="252" spans="1:79" ht="23.1"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row>
    <row r="253" spans="1:79" ht="23.1"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A253" s="138"/>
    </row>
    <row r="254" spans="1:79" ht="23.1"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c r="AY254" s="138"/>
      <c r="AZ254" s="138"/>
      <c r="BA254" s="138"/>
      <c r="BB254" s="138"/>
      <c r="BC254" s="138"/>
      <c r="BD254" s="138"/>
      <c r="BE254" s="138"/>
      <c r="BF254" s="138"/>
      <c r="BG254" s="138"/>
      <c r="BH254" s="138"/>
      <c r="BI254" s="138"/>
      <c r="BJ254" s="138"/>
      <c r="BK254" s="138"/>
      <c r="BL254" s="138"/>
      <c r="BM254" s="138"/>
      <c r="BN254" s="138"/>
      <c r="BO254" s="138"/>
      <c r="BP254" s="138"/>
      <c r="BQ254" s="138"/>
      <c r="BR254" s="138"/>
      <c r="BS254" s="138"/>
      <c r="BT254" s="138"/>
      <c r="BU254" s="138"/>
      <c r="BV254" s="138"/>
      <c r="BW254" s="138"/>
      <c r="BX254" s="138"/>
      <c r="BY254" s="138"/>
      <c r="BZ254" s="138"/>
      <c r="CA254" s="138"/>
    </row>
    <row r="255" spans="1:79" ht="23.1"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8"/>
      <c r="BP255" s="138"/>
      <c r="BQ255" s="138"/>
      <c r="BR255" s="138"/>
      <c r="BS255" s="138"/>
      <c r="BT255" s="138"/>
      <c r="BU255" s="138"/>
      <c r="BV255" s="138"/>
      <c r="BW255" s="138"/>
      <c r="BX255" s="138"/>
      <c r="BY255" s="138"/>
      <c r="BZ255" s="138"/>
      <c r="CA255" s="138"/>
    </row>
    <row r="256" spans="1:79" ht="23.1"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8"/>
      <c r="AY256" s="138"/>
      <c r="AZ256" s="138"/>
      <c r="BA256" s="138"/>
      <c r="BB256" s="138"/>
      <c r="BC256" s="138"/>
      <c r="BD256" s="138"/>
      <c r="BE256" s="138"/>
      <c r="BF256" s="138"/>
      <c r="BG256" s="138"/>
      <c r="BH256" s="138"/>
      <c r="BI256" s="138"/>
      <c r="BJ256" s="138"/>
      <c r="BK256" s="138"/>
      <c r="BL256" s="138"/>
      <c r="BM256" s="138"/>
      <c r="BN256" s="138"/>
      <c r="BO256" s="138"/>
      <c r="BP256" s="138"/>
      <c r="BQ256" s="138"/>
      <c r="BR256" s="138"/>
      <c r="BS256" s="138"/>
      <c r="BT256" s="138"/>
      <c r="BU256" s="138"/>
      <c r="BV256" s="138"/>
      <c r="BW256" s="138"/>
      <c r="BX256" s="138"/>
      <c r="BY256" s="138"/>
      <c r="BZ256" s="138"/>
      <c r="CA256" s="138"/>
    </row>
    <row r="257" spans="1:79" ht="23.1"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c r="AY257" s="138"/>
      <c r="AZ257" s="138"/>
      <c r="BA257" s="138"/>
      <c r="BB257" s="138"/>
      <c r="BC257" s="138"/>
      <c r="BD257" s="138"/>
      <c r="BE257" s="138"/>
      <c r="BF257" s="138"/>
      <c r="BG257" s="138"/>
      <c r="BH257" s="138"/>
      <c r="BI257" s="138"/>
      <c r="BJ257" s="138"/>
      <c r="BK257" s="138"/>
      <c r="BL257" s="138"/>
      <c r="BM257" s="138"/>
      <c r="BN257" s="138"/>
      <c r="BO257" s="138"/>
      <c r="BP257" s="138"/>
      <c r="BQ257" s="138"/>
      <c r="BR257" s="138"/>
      <c r="BS257" s="138"/>
      <c r="BT257" s="138"/>
      <c r="BU257" s="138"/>
      <c r="BV257" s="138"/>
      <c r="BW257" s="138"/>
      <c r="BX257" s="138"/>
      <c r="BY257" s="138"/>
      <c r="BZ257" s="138"/>
      <c r="CA257" s="138"/>
    </row>
    <row r="258" spans="1:79" ht="23.1"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c r="AW258" s="138"/>
      <c r="AX258" s="138"/>
      <c r="AY258" s="138"/>
      <c r="AZ258" s="138"/>
      <c r="BA258" s="138"/>
      <c r="BB258" s="138"/>
      <c r="BC258" s="138"/>
      <c r="BD258" s="138"/>
      <c r="BE258" s="138"/>
      <c r="BF258" s="138"/>
      <c r="BG258" s="138"/>
      <c r="BH258" s="138"/>
      <c r="BI258" s="138"/>
      <c r="BJ258" s="138"/>
      <c r="BK258" s="138"/>
      <c r="BL258" s="138"/>
      <c r="BM258" s="138"/>
      <c r="BN258" s="138"/>
      <c r="BO258" s="138"/>
      <c r="BP258" s="138"/>
      <c r="BQ258" s="138"/>
      <c r="BR258" s="138"/>
      <c r="BS258" s="138"/>
      <c r="BT258" s="138"/>
      <c r="BU258" s="138"/>
      <c r="BV258" s="138"/>
      <c r="BW258" s="138"/>
      <c r="BX258" s="138"/>
      <c r="BY258" s="138"/>
      <c r="BZ258" s="138"/>
      <c r="CA258" s="138"/>
    </row>
    <row r="259" spans="1:79" ht="23.1"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8"/>
      <c r="AL259" s="138"/>
      <c r="AM259" s="138"/>
      <c r="AN259" s="138"/>
      <c r="AO259" s="138"/>
      <c r="AP259" s="138"/>
      <c r="AQ259" s="138"/>
      <c r="AR259" s="138"/>
      <c r="AS259" s="138"/>
      <c r="AT259" s="138"/>
      <c r="AU259" s="138"/>
      <c r="AV259" s="138"/>
      <c r="AW259" s="138"/>
      <c r="AX259" s="138"/>
      <c r="AY259" s="138"/>
      <c r="AZ259" s="138"/>
      <c r="BA259" s="138"/>
      <c r="BB259" s="138"/>
      <c r="BC259" s="138"/>
      <c r="BD259" s="138"/>
      <c r="BE259" s="138"/>
      <c r="BF259" s="138"/>
      <c r="BG259" s="138"/>
      <c r="BH259" s="138"/>
      <c r="BI259" s="138"/>
      <c r="BJ259" s="138"/>
      <c r="BK259" s="138"/>
      <c r="BL259" s="138"/>
      <c r="BM259" s="138"/>
      <c r="BN259" s="138"/>
      <c r="BO259" s="138"/>
      <c r="BP259" s="138"/>
      <c r="BQ259" s="138"/>
      <c r="BR259" s="138"/>
      <c r="BS259" s="138"/>
      <c r="BT259" s="138"/>
      <c r="BU259" s="138"/>
      <c r="BV259" s="138"/>
      <c r="BW259" s="138"/>
      <c r="BX259" s="138"/>
      <c r="BY259" s="138"/>
      <c r="BZ259" s="138"/>
      <c r="CA259" s="138"/>
    </row>
    <row r="260" spans="1:79" ht="23.1"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8"/>
      <c r="AL260" s="138"/>
      <c r="AM260" s="138"/>
      <c r="AN260" s="138"/>
      <c r="AO260" s="138"/>
      <c r="AP260" s="138"/>
      <c r="AQ260" s="138"/>
      <c r="AR260" s="138"/>
      <c r="AS260" s="138"/>
      <c r="AT260" s="138"/>
      <c r="AU260" s="138"/>
      <c r="AV260" s="138"/>
      <c r="AW260" s="138"/>
      <c r="AX260" s="138"/>
      <c r="AY260" s="138"/>
      <c r="AZ260" s="138"/>
      <c r="BA260" s="138"/>
      <c r="BB260" s="138"/>
      <c r="BC260" s="138"/>
      <c r="BD260" s="138"/>
      <c r="BE260" s="138"/>
      <c r="BF260" s="138"/>
      <c r="BG260" s="138"/>
      <c r="BH260" s="138"/>
      <c r="BI260" s="138"/>
      <c r="BJ260" s="138"/>
      <c r="BK260" s="138"/>
      <c r="BL260" s="138"/>
      <c r="BM260" s="138"/>
      <c r="BN260" s="138"/>
      <c r="BO260" s="138"/>
      <c r="BP260" s="138"/>
      <c r="BQ260" s="138"/>
      <c r="BR260" s="138"/>
      <c r="BS260" s="138"/>
      <c r="BT260" s="138"/>
      <c r="BU260" s="138"/>
      <c r="BV260" s="138"/>
      <c r="BW260" s="138"/>
      <c r="BX260" s="138"/>
      <c r="BY260" s="138"/>
      <c r="BZ260" s="138"/>
      <c r="CA260" s="138"/>
    </row>
    <row r="261" spans="1:79" ht="23.1"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A261" s="138"/>
    </row>
    <row r="262" spans="1:79" ht="23.1"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8"/>
      <c r="BY262" s="138"/>
      <c r="BZ262" s="138"/>
      <c r="CA262" s="138"/>
    </row>
    <row r="263" spans="1:79" ht="23.1"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row>
    <row r="264" spans="1:79" ht="23.1"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c r="BG264" s="138"/>
      <c r="BH264" s="138"/>
      <c r="BI264" s="138"/>
      <c r="BJ264" s="138"/>
      <c r="BK264" s="138"/>
      <c r="BL264" s="138"/>
      <c r="BM264" s="138"/>
      <c r="BN264" s="138"/>
      <c r="BO264" s="138"/>
      <c r="BP264" s="138"/>
      <c r="BQ264" s="138"/>
      <c r="BR264" s="138"/>
      <c r="BS264" s="138"/>
      <c r="BT264" s="138"/>
      <c r="BU264" s="138"/>
      <c r="BV264" s="138"/>
      <c r="BW264" s="138"/>
      <c r="BX264" s="138"/>
      <c r="BY264" s="138"/>
      <c r="BZ264" s="138"/>
      <c r="CA264" s="138"/>
    </row>
    <row r="265" spans="1:79" ht="23.1"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8"/>
      <c r="AP265" s="138"/>
      <c r="AQ265" s="138"/>
      <c r="AR265" s="138"/>
      <c r="AS265" s="138"/>
      <c r="AT265" s="138"/>
      <c r="AU265" s="138"/>
      <c r="AV265" s="138"/>
      <c r="AW265" s="138"/>
      <c r="AX265" s="138"/>
      <c r="AY265" s="138"/>
      <c r="AZ265" s="138"/>
      <c r="BA265" s="138"/>
      <c r="BB265" s="138"/>
      <c r="BC265" s="138"/>
      <c r="BD265" s="138"/>
      <c r="BE265" s="138"/>
      <c r="BF265" s="138"/>
      <c r="BG265" s="138"/>
      <c r="BH265" s="138"/>
      <c r="BI265" s="138"/>
      <c r="BJ265" s="138"/>
      <c r="BK265" s="138"/>
      <c r="BL265" s="138"/>
      <c r="BM265" s="138"/>
      <c r="BN265" s="138"/>
      <c r="BO265" s="138"/>
      <c r="BP265" s="138"/>
      <c r="BQ265" s="138"/>
      <c r="BR265" s="138"/>
      <c r="BS265" s="138"/>
      <c r="BT265" s="138"/>
      <c r="BU265" s="138"/>
      <c r="BV265" s="138"/>
      <c r="BW265" s="138"/>
      <c r="BX265" s="138"/>
      <c r="BY265" s="138"/>
      <c r="BZ265" s="138"/>
      <c r="CA265" s="138"/>
    </row>
    <row r="266" spans="1:79" ht="23.1"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38"/>
      <c r="AK266" s="138"/>
      <c r="AL266" s="138"/>
      <c r="AM266" s="138"/>
      <c r="AN266" s="138"/>
      <c r="AO266" s="138"/>
      <c r="AP266" s="138"/>
      <c r="AQ266" s="138"/>
      <c r="AR266" s="138"/>
      <c r="AS266" s="138"/>
      <c r="AT266" s="138"/>
      <c r="AU266" s="138"/>
      <c r="AV266" s="138"/>
      <c r="AW266" s="138"/>
      <c r="AX266" s="138"/>
      <c r="AY266" s="138"/>
      <c r="AZ266" s="138"/>
      <c r="BA266" s="138"/>
      <c r="BB266" s="138"/>
      <c r="BC266" s="138"/>
      <c r="BD266" s="138"/>
      <c r="BE266" s="138"/>
      <c r="BF266" s="138"/>
      <c r="BG266" s="138"/>
      <c r="BH266" s="138"/>
      <c r="BI266" s="138"/>
      <c r="BJ266" s="138"/>
      <c r="BK266" s="138"/>
      <c r="BL266" s="138"/>
      <c r="BM266" s="138"/>
      <c r="BN266" s="138"/>
      <c r="BO266" s="138"/>
      <c r="BP266" s="138"/>
      <c r="BQ266" s="138"/>
      <c r="BR266" s="138"/>
      <c r="BS266" s="138"/>
      <c r="BT266" s="138"/>
      <c r="BU266" s="138"/>
      <c r="BV266" s="138"/>
      <c r="BW266" s="138"/>
      <c r="BX266" s="138"/>
      <c r="BY266" s="138"/>
      <c r="BZ266" s="138"/>
      <c r="CA266" s="138"/>
    </row>
    <row r="267" spans="1:79" ht="23.1"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row>
    <row r="268" spans="1:79" ht="23.1"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row>
    <row r="269" spans="1:79" ht="23.1"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8"/>
      <c r="BY269" s="138"/>
      <c r="BZ269" s="138"/>
      <c r="CA269" s="138"/>
    </row>
    <row r="270" spans="1:79" ht="23.1"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8"/>
      <c r="AL270" s="138"/>
      <c r="AM270" s="138"/>
      <c r="AN270" s="138"/>
      <c r="AO270" s="138"/>
      <c r="AP270" s="138"/>
      <c r="AQ270" s="138"/>
      <c r="AR270" s="138"/>
      <c r="AS270" s="138"/>
      <c r="AT270" s="138"/>
      <c r="AU270" s="138"/>
      <c r="AV270" s="138"/>
      <c r="AW270" s="138"/>
      <c r="AX270" s="138"/>
      <c r="AY270" s="138"/>
      <c r="AZ270" s="138"/>
      <c r="BA270" s="138"/>
      <c r="BB270" s="138"/>
      <c r="BC270" s="138"/>
      <c r="BD270" s="138"/>
      <c r="BE270" s="138"/>
      <c r="BF270" s="138"/>
      <c r="BG270" s="138"/>
      <c r="BH270" s="138"/>
      <c r="BI270" s="138"/>
      <c r="BJ270" s="138"/>
      <c r="BK270" s="138"/>
      <c r="BL270" s="138"/>
      <c r="BM270" s="138"/>
      <c r="BN270" s="138"/>
      <c r="BO270" s="138"/>
      <c r="BP270" s="138"/>
      <c r="BQ270" s="138"/>
      <c r="BR270" s="138"/>
      <c r="BS270" s="138"/>
      <c r="BT270" s="138"/>
      <c r="BU270" s="138"/>
      <c r="BV270" s="138"/>
      <c r="BW270" s="138"/>
      <c r="BX270" s="138"/>
      <c r="BY270" s="138"/>
      <c r="BZ270" s="138"/>
      <c r="CA270" s="138"/>
    </row>
    <row r="271" spans="1:79" ht="23.1"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8"/>
      <c r="AL271" s="138"/>
      <c r="AM271" s="138"/>
      <c r="AN271" s="138"/>
      <c r="AO271" s="138"/>
      <c r="AP271" s="138"/>
      <c r="AQ271" s="138"/>
      <c r="AR271" s="138"/>
      <c r="AS271" s="138"/>
      <c r="AT271" s="138"/>
      <c r="AU271" s="138"/>
      <c r="AV271" s="138"/>
      <c r="AW271" s="138"/>
      <c r="AX271" s="138"/>
      <c r="AY271" s="138"/>
      <c r="AZ271" s="138"/>
      <c r="BA271" s="138"/>
      <c r="BB271" s="138"/>
      <c r="BC271" s="138"/>
      <c r="BD271" s="138"/>
      <c r="BE271" s="138"/>
      <c r="BF271" s="138"/>
      <c r="BG271" s="138"/>
      <c r="BH271" s="138"/>
      <c r="BI271" s="138"/>
      <c r="BJ271" s="138"/>
      <c r="BK271" s="138"/>
      <c r="BL271" s="138"/>
      <c r="BM271" s="138"/>
      <c r="BN271" s="138"/>
      <c r="BO271" s="138"/>
      <c r="BP271" s="138"/>
      <c r="BQ271" s="138"/>
      <c r="BR271" s="138"/>
      <c r="BS271" s="138"/>
      <c r="BT271" s="138"/>
      <c r="BU271" s="138"/>
      <c r="BV271" s="138"/>
      <c r="BW271" s="138"/>
      <c r="BX271" s="138"/>
      <c r="BY271" s="138"/>
      <c r="BZ271" s="138"/>
      <c r="CA271" s="138"/>
    </row>
    <row r="272" spans="1:79" ht="23.1"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8"/>
      <c r="AL272" s="138"/>
      <c r="AM272" s="138"/>
      <c r="AN272" s="138"/>
      <c r="AO272" s="138"/>
      <c r="AP272" s="138"/>
      <c r="AQ272" s="138"/>
      <c r="AR272" s="138"/>
      <c r="AS272" s="138"/>
      <c r="AT272" s="138"/>
      <c r="AU272" s="138"/>
      <c r="AV272" s="138"/>
      <c r="AW272" s="138"/>
      <c r="AX272" s="138"/>
      <c r="AY272" s="138"/>
      <c r="AZ272" s="138"/>
      <c r="BA272" s="138"/>
      <c r="BB272" s="138"/>
      <c r="BC272" s="138"/>
      <c r="BD272" s="138"/>
      <c r="BE272" s="138"/>
      <c r="BF272" s="138"/>
      <c r="BG272" s="138"/>
      <c r="BH272" s="138"/>
      <c r="BI272" s="138"/>
      <c r="BJ272" s="138"/>
      <c r="BK272" s="138"/>
      <c r="BL272" s="138"/>
      <c r="BM272" s="138"/>
      <c r="BN272" s="138"/>
      <c r="BO272" s="138"/>
      <c r="BP272" s="138"/>
      <c r="BQ272" s="138"/>
      <c r="BR272" s="138"/>
      <c r="BS272" s="138"/>
      <c r="BT272" s="138"/>
      <c r="BU272" s="138"/>
      <c r="BV272" s="138"/>
      <c r="BW272" s="138"/>
      <c r="BX272" s="138"/>
      <c r="BY272" s="138"/>
      <c r="BZ272" s="138"/>
      <c r="CA272" s="138"/>
    </row>
    <row r="273" ht="23.1" customHeight="1"/>
    <row r="274" ht="23.1" customHeight="1"/>
    <row r="275" ht="23.1" customHeight="1"/>
    <row r="276" ht="23.1" customHeight="1"/>
    <row r="277" ht="23.1" customHeight="1"/>
    <row r="278" ht="23.1" customHeight="1"/>
    <row r="279" ht="23.1" customHeight="1"/>
    <row r="280" ht="23.1" customHeight="1"/>
    <row r="281" ht="23.1" customHeight="1"/>
    <row r="282" ht="23.1" customHeight="1"/>
    <row r="283" ht="23.1" customHeight="1"/>
    <row r="284" ht="23.1" customHeight="1"/>
    <row r="285" ht="23.1" customHeight="1"/>
    <row r="286" ht="23.1" customHeight="1"/>
    <row r="287" ht="23.1" customHeight="1"/>
    <row r="288" ht="23.1" customHeight="1"/>
    <row r="289" ht="23.1" customHeight="1"/>
    <row r="290" ht="23.1" customHeight="1"/>
    <row r="291" ht="23.1" customHeight="1"/>
    <row r="292" ht="23.1" customHeight="1"/>
    <row r="293" ht="23.1" customHeight="1"/>
    <row r="294" ht="23.1" customHeight="1"/>
    <row r="295" ht="23.1" customHeight="1"/>
    <row r="296" ht="23.1" customHeight="1"/>
    <row r="297" ht="23.1" customHeight="1"/>
    <row r="298" ht="23.1" customHeight="1"/>
    <row r="299" ht="23.1" customHeight="1"/>
    <row r="300" ht="23.1" customHeight="1"/>
    <row r="301" ht="23.1" customHeight="1"/>
    <row r="302" ht="23.1" customHeight="1"/>
    <row r="303" ht="23.1" customHeight="1"/>
    <row r="304" ht="23.1" customHeight="1"/>
    <row r="305" ht="23.1" customHeight="1"/>
    <row r="306" ht="23.1" customHeight="1"/>
    <row r="307" ht="23.1" customHeight="1"/>
    <row r="308" ht="23.1" customHeight="1"/>
    <row r="309" ht="23.1" customHeight="1"/>
    <row r="310" ht="23.1" customHeight="1"/>
    <row r="311" ht="23.1" customHeight="1"/>
    <row r="312" ht="23.1" customHeight="1"/>
    <row r="313" ht="23.1" customHeight="1"/>
    <row r="314" ht="23.1" customHeight="1"/>
    <row r="315" ht="23.1" customHeight="1"/>
    <row r="316" ht="23.1" customHeight="1"/>
    <row r="317" ht="23.1" customHeight="1"/>
    <row r="318" ht="23.1" customHeight="1"/>
    <row r="319" ht="23.1" customHeight="1"/>
    <row r="320" ht="23.1" customHeight="1"/>
    <row r="321" ht="23.1" customHeight="1"/>
    <row r="322" ht="23.1" customHeight="1"/>
    <row r="323" ht="23.1" customHeight="1"/>
    <row r="324" ht="23.1" customHeight="1"/>
    <row r="325" ht="23.1" customHeight="1"/>
    <row r="326" ht="23.1" customHeight="1"/>
    <row r="327" ht="23.1" customHeight="1"/>
    <row r="328" ht="23.1" customHeight="1"/>
    <row r="329" ht="23.1" customHeight="1"/>
    <row r="330" ht="23.1" customHeight="1"/>
    <row r="331" ht="23.1" customHeight="1"/>
    <row r="332" ht="23.1" customHeight="1"/>
    <row r="333" ht="23.1" customHeight="1"/>
    <row r="334" ht="23.1" customHeight="1"/>
    <row r="335" ht="23.1" customHeight="1"/>
    <row r="336" ht="23.1" customHeight="1"/>
    <row r="337" ht="23.1" customHeight="1"/>
    <row r="338" ht="23.1" customHeight="1"/>
    <row r="339" ht="23.1" customHeight="1"/>
    <row r="340" ht="23.1" customHeight="1"/>
    <row r="341" ht="23.1" customHeight="1"/>
    <row r="342" ht="23.1" customHeight="1"/>
    <row r="343" ht="23.1" customHeight="1"/>
    <row r="344" ht="23.1" customHeight="1"/>
    <row r="345" ht="23.1" customHeight="1"/>
    <row r="346" ht="23.1" customHeight="1"/>
    <row r="347" ht="23.1" customHeight="1"/>
    <row r="348" ht="23.1" customHeight="1"/>
    <row r="349" ht="23.1" customHeight="1"/>
    <row r="350" ht="23.1" customHeight="1"/>
    <row r="351" ht="23.1" customHeight="1"/>
    <row r="352" ht="23.1" customHeight="1"/>
    <row r="353" ht="23.1" customHeight="1"/>
    <row r="354" ht="23.1" customHeight="1"/>
    <row r="355" ht="23.1" customHeight="1"/>
    <row r="356" ht="23.1" customHeight="1"/>
    <row r="357" ht="23.1" customHeight="1"/>
    <row r="358" ht="23.1" customHeight="1"/>
    <row r="359" ht="23.1" customHeight="1"/>
    <row r="360" ht="23.1" customHeight="1"/>
    <row r="361" ht="23.1" customHeight="1"/>
    <row r="362" ht="23.1" customHeight="1"/>
    <row r="363" ht="23.1" customHeight="1"/>
    <row r="364" ht="23.1" customHeight="1"/>
    <row r="365" ht="23.1" customHeight="1"/>
    <row r="366" ht="23.1" customHeight="1"/>
    <row r="367" ht="23.1" customHeight="1"/>
    <row r="368" ht="23.1" customHeight="1"/>
    <row r="369" ht="23.1" customHeight="1"/>
    <row r="370" ht="23.1" customHeight="1"/>
    <row r="371" ht="23.1" customHeight="1"/>
    <row r="372" ht="23.1" customHeight="1"/>
    <row r="373" ht="23.1" customHeight="1"/>
    <row r="374" ht="23.1" customHeight="1"/>
    <row r="375" ht="23.1" customHeight="1"/>
    <row r="376" ht="23.1" customHeight="1"/>
    <row r="377" ht="23.1" customHeight="1"/>
    <row r="378" ht="23.1" customHeight="1"/>
    <row r="379" ht="23.1" customHeight="1"/>
    <row r="380" ht="23.1" customHeight="1"/>
    <row r="381" ht="23.1" customHeight="1"/>
    <row r="382" ht="23.1" customHeight="1"/>
    <row r="383" ht="23.1" customHeight="1"/>
    <row r="384" ht="23.1" customHeight="1"/>
    <row r="385" ht="23.1" customHeight="1"/>
    <row r="386" ht="23.1" customHeight="1"/>
    <row r="387" ht="23.1" customHeight="1"/>
    <row r="388" ht="23.1" customHeight="1"/>
    <row r="389" ht="23.1" customHeight="1"/>
    <row r="390" ht="23.1" customHeight="1"/>
    <row r="391" ht="23.1" customHeight="1"/>
    <row r="392" ht="23.1" customHeight="1"/>
    <row r="393" ht="23.1" customHeight="1"/>
    <row r="394" ht="23.1" customHeight="1"/>
    <row r="395" ht="23.1" customHeight="1"/>
    <row r="396" ht="23.1" customHeight="1"/>
    <row r="397" ht="23.1" customHeight="1"/>
    <row r="398" ht="23.1" customHeight="1"/>
    <row r="399" ht="23.1" customHeight="1"/>
    <row r="400" ht="23.1" customHeight="1"/>
    <row r="401" ht="23.1" customHeight="1"/>
    <row r="402" ht="23.1" customHeight="1"/>
    <row r="403" ht="23.1" customHeight="1"/>
    <row r="404" ht="23.1" customHeight="1"/>
    <row r="405" ht="23.1" customHeight="1"/>
    <row r="406" ht="23.1" customHeight="1"/>
    <row r="407" ht="23.1" customHeight="1"/>
    <row r="408" ht="23.1" customHeight="1"/>
    <row r="409" ht="23.1" customHeight="1"/>
    <row r="410" ht="23.1" customHeight="1"/>
    <row r="411" ht="23.1" customHeight="1"/>
    <row r="412" ht="23.1" customHeight="1"/>
    <row r="413" ht="23.1" customHeight="1"/>
    <row r="414" ht="23.1" customHeight="1"/>
    <row r="415" ht="23.1" customHeight="1"/>
    <row r="416" ht="23.1" customHeight="1"/>
    <row r="417" ht="23.1" customHeight="1"/>
    <row r="418" ht="23.1" customHeight="1"/>
    <row r="419" ht="23.1" customHeight="1"/>
    <row r="420" ht="23.1" customHeight="1"/>
    <row r="421" ht="23.1" customHeight="1"/>
    <row r="422" ht="23.1" customHeight="1"/>
    <row r="423" ht="23.1" customHeight="1"/>
    <row r="424" ht="23.1" customHeight="1"/>
    <row r="425" ht="23.1" customHeight="1"/>
    <row r="426" ht="23.1" customHeight="1"/>
    <row r="427" ht="23.1" customHeight="1"/>
    <row r="428" ht="23.1" customHeight="1"/>
    <row r="429" ht="23.1" customHeight="1"/>
    <row r="430" ht="23.1" customHeight="1"/>
    <row r="431" ht="23.1" customHeight="1"/>
    <row r="432" ht="23.1" customHeight="1"/>
    <row r="433" ht="23.1" customHeight="1"/>
    <row r="434" ht="23.1" customHeight="1"/>
    <row r="435" ht="23.1" customHeight="1"/>
    <row r="436" ht="23.1" customHeight="1"/>
    <row r="437" ht="23.1" customHeight="1"/>
    <row r="438" ht="23.1" customHeight="1"/>
    <row r="439" ht="23.1" customHeight="1"/>
    <row r="440" ht="23.1" customHeight="1"/>
    <row r="441" ht="23.1" customHeight="1"/>
    <row r="442" ht="23.1" customHeight="1"/>
    <row r="443" ht="23.1" customHeight="1"/>
    <row r="444" ht="23.1" customHeight="1"/>
    <row r="445" ht="23.1" customHeight="1"/>
    <row r="446" ht="23.1" customHeight="1"/>
    <row r="447" ht="23.1" customHeight="1"/>
    <row r="448" ht="23.1" customHeight="1"/>
    <row r="449" ht="23.1" customHeight="1"/>
    <row r="450" ht="23.1" customHeight="1"/>
    <row r="451" ht="23.1" customHeight="1"/>
    <row r="452" ht="23.1" customHeight="1"/>
    <row r="453" ht="23.1" customHeight="1"/>
    <row r="454" ht="23.1" customHeight="1"/>
    <row r="455" ht="23.1" customHeight="1"/>
    <row r="456" ht="23.1" customHeight="1"/>
    <row r="457" ht="23.1" customHeight="1"/>
    <row r="458" ht="23.1" customHeight="1"/>
    <row r="459" ht="23.1" customHeight="1"/>
    <row r="460" ht="23.1" customHeight="1"/>
    <row r="461" ht="23.1" customHeight="1"/>
    <row r="462" ht="23.1" customHeight="1"/>
    <row r="463" ht="23.1" customHeight="1"/>
    <row r="464" ht="23.1" customHeight="1"/>
    <row r="465" ht="23.1" customHeight="1"/>
    <row r="466" ht="23.1" customHeight="1"/>
    <row r="467" ht="23.1" customHeight="1"/>
    <row r="468" ht="23.1" customHeight="1"/>
    <row r="469" ht="23.1" customHeight="1"/>
    <row r="470" ht="23.1" customHeight="1"/>
    <row r="471" ht="23.1" customHeight="1"/>
    <row r="472" ht="23.1" customHeight="1"/>
    <row r="473" ht="23.1" customHeight="1"/>
    <row r="474" ht="23.1" customHeight="1"/>
    <row r="475" ht="23.1" customHeight="1"/>
    <row r="476" ht="23.1" customHeight="1"/>
    <row r="477" ht="23.1" customHeight="1"/>
    <row r="478" ht="23.1" customHeight="1"/>
    <row r="479" ht="23.1" customHeight="1"/>
    <row r="480" ht="23.1" customHeight="1"/>
    <row r="481" ht="23.1" customHeight="1"/>
    <row r="482" ht="23.1" customHeight="1"/>
    <row r="483" ht="23.1" customHeight="1"/>
    <row r="484" ht="23.1" customHeight="1"/>
    <row r="485" ht="23.1" customHeight="1"/>
    <row r="486" ht="23.1" customHeight="1"/>
    <row r="487" ht="23.1" customHeight="1"/>
    <row r="488" ht="23.1" customHeight="1"/>
    <row r="489" ht="23.1" customHeight="1"/>
    <row r="490" ht="23.1" customHeight="1"/>
    <row r="491" ht="23.1" customHeight="1"/>
    <row r="492" ht="23.1" customHeight="1"/>
    <row r="493" ht="23.1" customHeight="1"/>
    <row r="494" ht="23.1" customHeight="1"/>
    <row r="495" ht="23.1" customHeight="1"/>
    <row r="496" ht="23.1" customHeight="1"/>
    <row r="497" ht="23.1" customHeight="1"/>
    <row r="498" ht="23.1" customHeight="1"/>
    <row r="499" ht="23.1" customHeight="1"/>
    <row r="500" ht="23.1" customHeight="1"/>
    <row r="501" ht="23.1" customHeight="1"/>
    <row r="502" ht="23.1" customHeight="1"/>
    <row r="503" ht="23.1" customHeight="1"/>
    <row r="504" ht="23.1" customHeight="1"/>
    <row r="505" ht="23.1" customHeight="1"/>
    <row r="506" ht="23.1" customHeight="1"/>
    <row r="507" ht="23.1" customHeight="1"/>
    <row r="508" ht="23.1" customHeight="1"/>
    <row r="509" ht="23.1" customHeight="1"/>
    <row r="510" ht="23.1" customHeight="1"/>
    <row r="511" ht="23.1" customHeight="1"/>
    <row r="512" ht="23.1" customHeight="1"/>
    <row r="513" ht="23.1" customHeight="1"/>
    <row r="514" ht="23.1" customHeight="1"/>
    <row r="515" ht="23.1" customHeight="1"/>
    <row r="516" ht="23.1" customHeight="1"/>
    <row r="517" ht="23.1" customHeight="1"/>
    <row r="518" ht="23.1" customHeight="1"/>
    <row r="519" ht="23.1" customHeight="1"/>
    <row r="520" ht="23.1" customHeight="1"/>
    <row r="521" ht="23.1" customHeight="1"/>
    <row r="522" ht="23.1" customHeight="1"/>
    <row r="523" ht="23.1" customHeight="1"/>
    <row r="524" ht="23.1" customHeight="1"/>
    <row r="525" ht="23.1" customHeight="1"/>
    <row r="526" ht="23.1" customHeight="1"/>
    <row r="527" ht="23.1" customHeight="1"/>
    <row r="528" ht="23.1" customHeight="1"/>
    <row r="529" ht="23.1" customHeight="1"/>
    <row r="530" ht="23.1" customHeight="1"/>
    <row r="531" ht="23.1" customHeight="1"/>
    <row r="532" ht="23.1" customHeight="1"/>
    <row r="533" ht="23.1" customHeight="1"/>
    <row r="534" ht="23.1" customHeight="1"/>
    <row r="535" ht="23.1" customHeight="1"/>
    <row r="536" ht="23.1" customHeight="1"/>
    <row r="537" ht="23.1" customHeight="1"/>
    <row r="538" ht="23.1" customHeight="1"/>
    <row r="539" ht="23.1" customHeight="1"/>
    <row r="540" ht="23.1" customHeight="1"/>
    <row r="541" ht="23.1" customHeight="1"/>
    <row r="542" ht="23.1" customHeight="1"/>
    <row r="543" ht="23.1" customHeight="1"/>
    <row r="544" ht="23.1" customHeight="1"/>
    <row r="545" ht="23.1" customHeight="1"/>
    <row r="546" ht="23.1" customHeight="1"/>
    <row r="547" ht="23.1" customHeight="1"/>
    <row r="548" ht="23.1" customHeight="1"/>
    <row r="549" ht="23.1" customHeight="1"/>
    <row r="550" ht="23.1" customHeight="1"/>
    <row r="551" ht="23.1" customHeight="1"/>
    <row r="552" ht="23.1" customHeight="1"/>
    <row r="553" ht="23.1" customHeight="1"/>
    <row r="554" ht="23.1" customHeight="1"/>
    <row r="555" ht="23.1" customHeight="1"/>
    <row r="556" ht="23.1" customHeight="1"/>
    <row r="557" ht="23.1" customHeight="1"/>
    <row r="558" ht="23.1" customHeight="1"/>
    <row r="559" ht="23.1" customHeight="1"/>
    <row r="560" ht="23.1" customHeight="1"/>
    <row r="561" ht="23.1" customHeight="1"/>
    <row r="562" ht="23.1" customHeight="1"/>
    <row r="563" ht="23.1" customHeight="1"/>
    <row r="564" ht="23.1" customHeight="1"/>
    <row r="565" ht="23.1" customHeight="1"/>
    <row r="566" ht="23.1" customHeight="1"/>
    <row r="567" ht="23.1" customHeight="1"/>
    <row r="568" ht="23.1" customHeight="1"/>
    <row r="569" ht="23.1" customHeight="1"/>
    <row r="570" ht="23.1" customHeight="1"/>
    <row r="571" ht="23.1" customHeight="1"/>
    <row r="572" ht="23.1" customHeight="1"/>
    <row r="573" ht="23.1" customHeight="1"/>
    <row r="574" ht="23.1" customHeight="1"/>
    <row r="575" ht="23.1" customHeight="1"/>
    <row r="576" ht="23.1" customHeight="1"/>
    <row r="577" ht="23.1" customHeight="1"/>
    <row r="578" ht="23.1" customHeight="1"/>
    <row r="579" ht="23.1" customHeight="1"/>
    <row r="580" ht="23.1" customHeight="1"/>
    <row r="581" ht="23.1" customHeight="1"/>
    <row r="582" ht="23.1" customHeight="1"/>
    <row r="583" ht="23.1" customHeight="1"/>
    <row r="584" ht="23.1" customHeight="1"/>
    <row r="585" ht="23.1" customHeight="1"/>
    <row r="586" ht="23.1" customHeight="1"/>
    <row r="587" ht="23.1" customHeight="1"/>
    <row r="588" ht="23.1" customHeight="1"/>
    <row r="589" ht="23.1" customHeight="1"/>
    <row r="590" ht="23.1" customHeight="1"/>
    <row r="591" ht="23.1" customHeight="1"/>
    <row r="592" ht="23.1" customHeight="1"/>
    <row r="593" ht="23.1" customHeight="1"/>
    <row r="594" ht="23.1" customHeight="1"/>
    <row r="595" ht="23.1" customHeight="1"/>
    <row r="596" ht="23.1" customHeight="1"/>
    <row r="597" ht="23.1" customHeight="1"/>
    <row r="598" ht="23.1" customHeight="1"/>
    <row r="599" ht="23.1" customHeight="1"/>
    <row r="600" ht="23.1" customHeight="1"/>
    <row r="601" ht="23.1" customHeight="1"/>
    <row r="602" ht="23.1" customHeight="1"/>
    <row r="603" ht="23.1" customHeight="1"/>
    <row r="604" ht="23.1" customHeight="1"/>
    <row r="605" ht="23.1" customHeight="1"/>
    <row r="606" ht="23.1" customHeight="1"/>
    <row r="607" ht="23.1" customHeight="1"/>
    <row r="608" ht="23.1" customHeight="1"/>
    <row r="609" ht="23.1" customHeight="1"/>
    <row r="610" ht="23.1" customHeight="1"/>
    <row r="611" ht="23.1" customHeight="1"/>
    <row r="612" ht="23.1" customHeight="1"/>
    <row r="613" ht="23.1" customHeight="1"/>
    <row r="614" ht="23.1" customHeight="1"/>
    <row r="615" ht="23.1" customHeight="1"/>
    <row r="616" ht="23.1" customHeight="1"/>
    <row r="617" ht="23.1" customHeight="1"/>
    <row r="618" ht="23.1" customHeight="1"/>
    <row r="619" ht="23.1" customHeight="1"/>
    <row r="620" ht="23.1" customHeight="1"/>
    <row r="621" ht="23.1" customHeight="1"/>
    <row r="622" ht="23.1" customHeight="1"/>
    <row r="623" ht="23.1" customHeight="1"/>
    <row r="624" ht="23.1" customHeight="1"/>
    <row r="625" ht="23.1" customHeight="1"/>
    <row r="626" ht="23.1" customHeight="1"/>
    <row r="627" ht="23.1" customHeight="1"/>
    <row r="628" ht="23.1" customHeight="1"/>
    <row r="629" ht="23.1" customHeight="1"/>
    <row r="630" ht="23.1" customHeight="1"/>
    <row r="631" ht="23.1" customHeight="1"/>
    <row r="632" ht="23.1" customHeight="1"/>
    <row r="633" ht="23.1" customHeight="1"/>
    <row r="634" ht="23.1" customHeight="1"/>
    <row r="635" ht="23.1" customHeight="1"/>
    <row r="636" ht="23.1" customHeight="1"/>
    <row r="637" ht="23.1" customHeight="1"/>
    <row r="638" ht="23.1" customHeight="1"/>
    <row r="639" ht="23.1" customHeight="1"/>
    <row r="640" ht="23.1" customHeight="1"/>
    <row r="641" ht="23.1" customHeight="1"/>
    <row r="642" ht="23.1" customHeight="1"/>
    <row r="643" ht="23.1" customHeight="1"/>
    <row r="644" ht="23.1" customHeight="1"/>
    <row r="645" ht="23.1" customHeight="1"/>
    <row r="646" ht="23.1" customHeight="1"/>
    <row r="647" ht="23.1" customHeight="1"/>
    <row r="648" ht="23.1" customHeight="1"/>
    <row r="649" ht="23.1" customHeight="1"/>
    <row r="650" ht="23.1" customHeight="1"/>
    <row r="651" ht="23.1" customHeight="1"/>
    <row r="652" ht="23.1" customHeight="1"/>
    <row r="653" ht="23.1" customHeight="1"/>
    <row r="654" ht="23.1" customHeight="1"/>
    <row r="655" ht="23.1" customHeight="1"/>
    <row r="656" ht="23.1" customHeight="1"/>
    <row r="657" ht="23.1" customHeight="1"/>
    <row r="658" ht="23.1" customHeight="1"/>
    <row r="659" ht="23.1" customHeight="1"/>
    <row r="660" ht="23.1" customHeight="1"/>
    <row r="661" ht="23.1" customHeight="1"/>
    <row r="662" ht="23.1" customHeight="1"/>
    <row r="663" ht="23.1" customHeight="1"/>
    <row r="664" ht="23.1" customHeight="1"/>
    <row r="665" ht="23.1" customHeight="1"/>
    <row r="666" ht="23.1" customHeight="1"/>
    <row r="667" ht="23.1" customHeight="1"/>
    <row r="668" ht="23.1" customHeight="1"/>
    <row r="669" ht="23.1" customHeight="1"/>
    <row r="670" ht="23.1" customHeight="1"/>
    <row r="671" ht="23.1" customHeight="1"/>
    <row r="672" ht="23.1" customHeight="1"/>
    <row r="673" ht="23.1" customHeight="1"/>
    <row r="674" ht="23.1" customHeight="1"/>
    <row r="675" ht="23.1" customHeight="1"/>
    <row r="676" ht="23.1" customHeight="1"/>
    <row r="677" ht="23.1" customHeight="1"/>
    <row r="678" ht="23.1" customHeight="1"/>
    <row r="679" ht="23.1" customHeight="1"/>
    <row r="680" ht="23.1" customHeight="1"/>
    <row r="681" ht="23.1" customHeight="1"/>
    <row r="682" ht="23.1" customHeight="1"/>
    <row r="683" ht="23.1" customHeight="1"/>
    <row r="684" ht="23.1" customHeight="1"/>
    <row r="685" ht="23.1" customHeight="1"/>
    <row r="686" ht="23.1" customHeight="1"/>
    <row r="687" ht="23.1" customHeight="1"/>
    <row r="688" ht="23.1" customHeight="1"/>
    <row r="689" ht="23.1" customHeight="1"/>
    <row r="690" ht="23.1" customHeight="1"/>
    <row r="691" ht="23.1" customHeight="1"/>
    <row r="692" ht="23.1" customHeight="1"/>
    <row r="693" ht="23.1" customHeight="1"/>
    <row r="694" ht="23.1" customHeight="1"/>
    <row r="695" ht="23.1" customHeight="1"/>
    <row r="696" ht="23.1" customHeight="1"/>
    <row r="697" ht="23.1" customHeight="1"/>
    <row r="698" ht="23.1" customHeight="1"/>
    <row r="699" ht="23.1" customHeight="1"/>
    <row r="700" ht="23.1" customHeight="1"/>
    <row r="701" ht="23.1" customHeight="1"/>
    <row r="702" ht="23.1" customHeight="1"/>
    <row r="703" ht="23.1" customHeight="1"/>
    <row r="704" ht="23.1" customHeight="1"/>
    <row r="705" ht="23.1" customHeight="1"/>
    <row r="706" ht="23.1" customHeight="1"/>
    <row r="707" ht="23.1" customHeight="1"/>
    <row r="708" ht="23.1" customHeight="1"/>
    <row r="709" ht="23.1" customHeight="1"/>
    <row r="710" ht="23.1" customHeight="1"/>
    <row r="711" ht="23.1" customHeight="1"/>
    <row r="712" ht="23.1" customHeight="1"/>
    <row r="713" ht="23.1" customHeight="1"/>
    <row r="714" ht="23.1" customHeight="1"/>
    <row r="715" ht="23.1" customHeight="1"/>
    <row r="716" ht="23.1" customHeight="1"/>
    <row r="717" ht="23.1" customHeight="1"/>
    <row r="718" ht="23.1" customHeight="1"/>
    <row r="719" ht="23.1" customHeight="1"/>
    <row r="720" ht="23.1" customHeight="1"/>
    <row r="721" ht="23.1" customHeight="1"/>
    <row r="722" ht="23.1" customHeight="1"/>
    <row r="723" ht="23.1" customHeight="1"/>
    <row r="724" ht="23.1" customHeight="1"/>
    <row r="725" ht="23.1" customHeight="1"/>
    <row r="726" ht="23.1" customHeight="1"/>
    <row r="727" ht="23.1" customHeight="1"/>
    <row r="728" ht="23.1" customHeight="1"/>
    <row r="729" ht="23.1" customHeight="1"/>
    <row r="730" ht="23.1" customHeight="1"/>
    <row r="731" ht="23.1" customHeight="1"/>
    <row r="732" ht="23.1" customHeight="1"/>
    <row r="733" ht="23.1" customHeight="1"/>
    <row r="734" ht="23.1" customHeight="1"/>
    <row r="735" ht="23.1" customHeight="1"/>
    <row r="736" ht="23.1" customHeight="1"/>
    <row r="737" ht="23.1" customHeight="1"/>
    <row r="738" ht="23.1" customHeight="1"/>
    <row r="739" ht="23.1" customHeight="1"/>
    <row r="740" ht="23.1" customHeight="1"/>
    <row r="741" ht="23.1" customHeight="1"/>
    <row r="742" ht="23.1" customHeight="1"/>
    <row r="743" ht="23.1" customHeight="1"/>
    <row r="744" ht="23.1" customHeight="1"/>
    <row r="745" ht="23.1" customHeight="1"/>
    <row r="746" ht="23.1" customHeight="1"/>
    <row r="747" ht="23.1" customHeight="1"/>
    <row r="748" ht="23.1" customHeight="1"/>
    <row r="749" ht="23.1" customHeight="1"/>
    <row r="750" ht="23.1" customHeight="1"/>
    <row r="751" ht="23.1" customHeight="1"/>
    <row r="752" ht="23.1" customHeight="1"/>
    <row r="753" ht="23.1" customHeight="1"/>
    <row r="754" ht="23.1" customHeight="1"/>
    <row r="755" ht="23.1" customHeight="1"/>
    <row r="756" ht="23.1" customHeight="1"/>
    <row r="757" ht="23.1" customHeight="1"/>
    <row r="758" ht="23.1" customHeight="1"/>
    <row r="759" ht="23.1" customHeight="1"/>
    <row r="760" ht="23.1" customHeight="1"/>
    <row r="761" ht="23.1" customHeight="1"/>
    <row r="762" ht="23.1" customHeight="1"/>
    <row r="763" ht="23.1" customHeight="1"/>
    <row r="764" ht="23.1" customHeight="1"/>
    <row r="765" ht="23.1" customHeight="1"/>
    <row r="766" ht="23.1" customHeight="1"/>
    <row r="767" ht="23.1" customHeight="1"/>
    <row r="768" ht="23.1" customHeight="1"/>
    <row r="769" ht="23.1" customHeight="1"/>
    <row r="770" ht="23.1" customHeight="1"/>
    <row r="771" ht="23.1" customHeight="1"/>
    <row r="772" ht="23.1" customHeight="1"/>
    <row r="773" ht="23.1" customHeight="1"/>
    <row r="774" ht="23.1" customHeight="1"/>
    <row r="775" ht="23.1" customHeight="1"/>
    <row r="776" ht="23.1" customHeight="1"/>
    <row r="777" ht="23.1" customHeight="1"/>
    <row r="778" ht="23.1" customHeight="1"/>
    <row r="779" ht="23.1" customHeight="1"/>
    <row r="780" ht="23.1" customHeight="1"/>
    <row r="781" ht="23.1" customHeight="1"/>
    <row r="782" ht="23.1" customHeight="1"/>
    <row r="783" ht="23.1" customHeight="1"/>
    <row r="784" ht="23.1" customHeight="1"/>
    <row r="785" ht="23.1" customHeight="1"/>
    <row r="786" ht="23.1" customHeight="1"/>
    <row r="787" ht="23.1" customHeight="1"/>
    <row r="788" ht="23.1" customHeight="1"/>
    <row r="789" ht="23.1" customHeight="1"/>
    <row r="790" ht="23.1" customHeight="1"/>
    <row r="791" ht="23.1" customHeight="1"/>
    <row r="792" ht="23.1" customHeight="1"/>
    <row r="793" ht="23.1" customHeight="1"/>
    <row r="794" ht="23.1" customHeight="1"/>
    <row r="795" ht="23.1" customHeight="1"/>
    <row r="796" ht="23.1" customHeight="1"/>
    <row r="797" ht="23.1" customHeight="1"/>
    <row r="798" ht="23.1" customHeight="1"/>
    <row r="799" ht="23.1" customHeight="1"/>
    <row r="800" ht="23.1" customHeight="1"/>
    <row r="801" ht="23.1" customHeight="1"/>
    <row r="802" ht="23.1" customHeight="1"/>
    <row r="803" ht="23.1" customHeight="1"/>
    <row r="804" ht="23.1" customHeight="1"/>
    <row r="805" ht="23.1" customHeight="1"/>
    <row r="806" ht="23.1" customHeight="1"/>
    <row r="807" ht="23.1" customHeight="1"/>
    <row r="808" ht="23.1" customHeight="1"/>
    <row r="809" ht="23.1" customHeight="1"/>
    <row r="810" ht="23.1" customHeight="1"/>
    <row r="811" ht="23.1" customHeight="1"/>
    <row r="812" ht="23.1" customHeight="1"/>
    <row r="813" ht="23.1" customHeight="1"/>
    <row r="814" ht="23.1" customHeight="1"/>
    <row r="815" ht="23.1" customHeight="1"/>
    <row r="816" ht="23.1" customHeight="1"/>
    <row r="817" ht="23.1" customHeight="1"/>
    <row r="818" ht="23.1" customHeight="1"/>
    <row r="819" ht="23.1" customHeight="1"/>
    <row r="820" ht="23.1" customHeight="1"/>
    <row r="821" ht="23.1" customHeight="1"/>
    <row r="822" ht="23.1" customHeight="1"/>
    <row r="823" ht="23.1" customHeight="1"/>
    <row r="824" ht="23.1" customHeight="1"/>
    <row r="825" ht="23.1" customHeight="1"/>
    <row r="826" ht="23.1" customHeight="1"/>
    <row r="827" ht="23.1" customHeight="1"/>
    <row r="828" ht="23.1" customHeight="1"/>
    <row r="829" ht="23.1" customHeight="1"/>
    <row r="830" ht="23.1" customHeight="1"/>
    <row r="831" ht="23.1" customHeight="1"/>
    <row r="832" ht="23.1" customHeight="1"/>
    <row r="833" ht="23.1" customHeight="1"/>
    <row r="834" ht="23.1" customHeight="1"/>
    <row r="835" ht="23.1" customHeight="1"/>
    <row r="836" ht="23.1" customHeight="1"/>
    <row r="837" ht="23.1" customHeight="1"/>
    <row r="838" ht="23.1" customHeight="1"/>
    <row r="839" ht="23.1" customHeight="1"/>
    <row r="840" ht="23.1" customHeight="1"/>
    <row r="841" ht="23.1" customHeight="1"/>
    <row r="842" ht="23.1" customHeight="1"/>
    <row r="843" ht="23.1" customHeight="1"/>
    <row r="844" ht="23.1" customHeight="1"/>
    <row r="845" ht="23.1" customHeight="1"/>
    <row r="846" ht="23.1" customHeight="1"/>
    <row r="847" ht="23.1" customHeight="1"/>
    <row r="848" ht="23.1" customHeight="1"/>
    <row r="849" ht="23.1" customHeight="1"/>
    <row r="850" ht="23.1" customHeight="1"/>
    <row r="851" ht="23.1" customHeight="1"/>
    <row r="852" ht="23.1" customHeight="1"/>
    <row r="853" ht="23.1" customHeight="1"/>
    <row r="854" ht="23.1" customHeight="1"/>
    <row r="855" ht="23.1" customHeight="1"/>
    <row r="856" ht="23.1" customHeight="1"/>
    <row r="857" ht="23.1" customHeight="1"/>
    <row r="858" ht="23.1" customHeight="1"/>
    <row r="859" ht="23.1" customHeight="1"/>
    <row r="860" ht="23.1" customHeight="1"/>
    <row r="861" ht="23.1" customHeight="1"/>
    <row r="862" ht="23.1" customHeight="1"/>
    <row r="863" ht="23.1" customHeight="1"/>
    <row r="864" ht="23.1" customHeight="1"/>
    <row r="865" ht="23.1" customHeight="1"/>
    <row r="866" ht="23.1" customHeight="1"/>
    <row r="867" ht="23.1" customHeight="1"/>
    <row r="868" ht="23.1" customHeight="1"/>
    <row r="869" ht="23.1" customHeight="1"/>
    <row r="870" ht="23.1" customHeight="1"/>
    <row r="871" ht="23.1" customHeight="1"/>
    <row r="872" ht="23.1" customHeight="1"/>
    <row r="873" ht="23.1" customHeight="1"/>
    <row r="874" ht="23.1" customHeight="1"/>
    <row r="875" ht="23.1" customHeight="1"/>
    <row r="876" ht="23.1" customHeight="1"/>
    <row r="877" ht="23.1" customHeight="1"/>
    <row r="878" ht="23.1" customHeight="1"/>
    <row r="879" ht="23.1" customHeight="1"/>
    <row r="880" ht="23.1" customHeight="1"/>
    <row r="881" ht="23.1" customHeight="1"/>
    <row r="882" ht="23.1" customHeight="1"/>
    <row r="883" ht="23.1" customHeight="1"/>
    <row r="884" ht="23.1" customHeight="1"/>
    <row r="885" ht="23.1" customHeight="1"/>
    <row r="886" ht="23.1" customHeight="1"/>
    <row r="887" ht="23.1" customHeight="1"/>
    <row r="888" ht="23.1" customHeight="1"/>
    <row r="889" ht="23.1" customHeight="1"/>
    <row r="890" ht="23.1" customHeight="1"/>
    <row r="891" ht="23.1" customHeight="1"/>
    <row r="892" ht="23.1" customHeight="1"/>
    <row r="893" ht="23.1" customHeight="1"/>
    <row r="894" ht="23.1" customHeight="1"/>
    <row r="895" ht="23.1" customHeight="1"/>
    <row r="896" ht="23.1" customHeight="1"/>
    <row r="897" ht="23.1" customHeight="1"/>
    <row r="898" ht="23.1" customHeight="1"/>
    <row r="899" ht="23.1" customHeight="1"/>
    <row r="900" ht="23.1" customHeight="1"/>
    <row r="901" ht="23.1" customHeight="1"/>
    <row r="902" ht="23.1" customHeight="1"/>
    <row r="903" ht="23.1" customHeight="1"/>
    <row r="904" ht="23.1" customHeight="1"/>
    <row r="905" ht="23.1" customHeight="1"/>
    <row r="906" ht="23.1" customHeight="1"/>
    <row r="907" ht="23.1" customHeight="1"/>
    <row r="908" ht="23.1" customHeight="1"/>
    <row r="909" ht="23.1" customHeight="1"/>
    <row r="910" ht="23.1" customHeight="1"/>
    <row r="911" ht="23.1" customHeight="1"/>
    <row r="912" ht="23.1" customHeight="1"/>
    <row r="913" ht="23.1" customHeight="1"/>
    <row r="914" ht="23.1" customHeight="1"/>
    <row r="915" ht="23.1" customHeight="1"/>
    <row r="916" ht="23.1" customHeight="1"/>
    <row r="917" ht="23.1" customHeight="1"/>
    <row r="918" ht="23.1" customHeight="1"/>
    <row r="919" ht="23.1" customHeight="1"/>
    <row r="920" ht="23.1" customHeight="1"/>
    <row r="921" ht="23.1" customHeight="1"/>
    <row r="922" ht="23.1" customHeight="1"/>
    <row r="923" ht="23.1" customHeight="1"/>
    <row r="924" ht="23.1" customHeight="1"/>
    <row r="925" ht="23.1" customHeight="1"/>
    <row r="926" ht="23.1" customHeight="1"/>
    <row r="927" ht="23.1" customHeight="1"/>
    <row r="928" ht="23.1" customHeight="1"/>
    <row r="929" ht="23.1" customHeight="1"/>
    <row r="930" ht="23.1" customHeight="1"/>
    <row r="931" ht="23.1" customHeight="1"/>
    <row r="932" ht="23.1" customHeight="1"/>
    <row r="933" ht="23.1" customHeight="1"/>
    <row r="934" ht="23.1" customHeight="1"/>
    <row r="935" ht="23.1" customHeight="1"/>
    <row r="936" ht="23.1" customHeight="1"/>
    <row r="937" ht="23.1" customHeight="1"/>
    <row r="938" ht="23.1" customHeight="1"/>
    <row r="939" ht="23.1" customHeight="1"/>
    <row r="940" ht="23.1" customHeight="1"/>
    <row r="941" ht="23.1" customHeight="1"/>
    <row r="942" ht="23.1" customHeight="1"/>
    <row r="943" ht="23.1" customHeight="1"/>
    <row r="944" ht="23.1" customHeight="1"/>
    <row r="945" ht="23.1" customHeight="1"/>
    <row r="946" ht="23.1" customHeight="1"/>
    <row r="947" ht="23.1" customHeight="1"/>
    <row r="948" ht="23.1" customHeight="1"/>
    <row r="949" ht="23.1" customHeight="1"/>
    <row r="950" ht="23.1" customHeight="1"/>
    <row r="951" ht="23.1" customHeight="1"/>
    <row r="952" ht="23.1" customHeight="1"/>
    <row r="953" ht="23.1" customHeight="1"/>
    <row r="954" ht="23.1" customHeight="1"/>
    <row r="955" ht="23.1" customHeight="1"/>
    <row r="956" ht="23.1" customHeight="1"/>
    <row r="957" ht="23.1" customHeight="1"/>
    <row r="958" ht="23.1" customHeight="1"/>
    <row r="959" ht="23.1" customHeight="1"/>
    <row r="960" ht="23.1" customHeight="1"/>
    <row r="961" ht="23.1" customHeight="1"/>
    <row r="962" ht="23.1" customHeight="1"/>
    <row r="963" ht="23.1" customHeight="1"/>
    <row r="964" ht="23.1" customHeight="1"/>
    <row r="965" ht="23.1" customHeight="1"/>
    <row r="966" ht="23.1" customHeight="1"/>
    <row r="967" ht="23.1" customHeight="1"/>
    <row r="968" ht="23.1" customHeight="1"/>
    <row r="969" ht="23.1" customHeight="1"/>
    <row r="970" ht="23.1" customHeight="1"/>
    <row r="971" ht="23.1" customHeight="1"/>
    <row r="972" ht="23.1" customHeight="1"/>
    <row r="973" ht="23.1" customHeight="1"/>
    <row r="974" ht="23.1" customHeight="1"/>
    <row r="975" ht="23.1" customHeight="1"/>
    <row r="976" ht="23.1" customHeight="1"/>
    <row r="977" ht="23.1" customHeight="1"/>
    <row r="978" ht="23.1" customHeight="1"/>
    <row r="979" ht="23.1" customHeight="1"/>
    <row r="980" ht="23.1" customHeight="1"/>
    <row r="981" ht="23.1" customHeight="1"/>
    <row r="982" ht="23.1" customHeight="1"/>
    <row r="983" ht="23.1" customHeight="1"/>
    <row r="984" ht="23.1" customHeight="1"/>
    <row r="985" ht="23.1" customHeight="1"/>
    <row r="986" ht="23.1" customHeight="1"/>
    <row r="987" ht="23.1" customHeight="1"/>
    <row r="988" ht="23.1" customHeight="1"/>
    <row r="989" ht="23.1" customHeight="1"/>
    <row r="990" ht="23.1" customHeight="1"/>
    <row r="991" ht="23.1" customHeight="1"/>
    <row r="992" ht="23.1" customHeight="1"/>
    <row r="993" ht="23.1" customHeight="1"/>
    <row r="994" ht="23.1" customHeight="1"/>
    <row r="995" ht="23.1" customHeight="1"/>
    <row r="996" ht="23.1" customHeight="1"/>
    <row r="997" ht="23.1" customHeight="1"/>
    <row r="998" ht="23.1" customHeight="1"/>
    <row r="999" ht="23.1" customHeight="1"/>
    <row r="1000" ht="23.1" customHeight="1"/>
    <row r="1001" ht="23.1" customHeight="1"/>
    <row r="1002" ht="23.1" customHeight="1"/>
    <row r="1003" ht="23.1" customHeight="1"/>
    <row r="1004" ht="23.1" customHeight="1"/>
    <row r="1005" ht="23.1" customHeight="1"/>
    <row r="1006" ht="23.1" customHeight="1"/>
    <row r="1007" ht="23.1" customHeight="1"/>
    <row r="1008" ht="23.1" customHeight="1"/>
    <row r="1009" ht="23.1" customHeight="1"/>
    <row r="1010" ht="23.1" customHeight="1"/>
    <row r="1011" ht="23.1" customHeight="1"/>
    <row r="1012" ht="23.1" customHeight="1"/>
    <row r="1013" ht="23.1" customHeight="1"/>
    <row r="1014" ht="23.1" customHeight="1"/>
    <row r="1015" ht="23.1" customHeight="1"/>
    <row r="1016" ht="23.1" customHeight="1"/>
    <row r="1017" ht="23.1" customHeight="1"/>
    <row r="1018" ht="23.1" customHeight="1"/>
    <row r="1019" ht="23.1" customHeight="1"/>
    <row r="1020" ht="23.1" customHeight="1"/>
    <row r="1021" ht="23.1" customHeight="1"/>
    <row r="1022" ht="23.1" customHeight="1"/>
    <row r="1023" ht="23.1" customHeight="1"/>
    <row r="1024" ht="23.1" customHeight="1"/>
    <row r="1025" ht="23.1" customHeight="1"/>
    <row r="1026" ht="23.1" customHeight="1"/>
    <row r="1027" ht="23.1" customHeight="1"/>
    <row r="1028" ht="23.1" customHeight="1"/>
    <row r="1029" ht="23.1" customHeight="1"/>
    <row r="1030" ht="23.1" customHeight="1"/>
    <row r="1031" ht="23.1" customHeight="1"/>
    <row r="1032" ht="23.1" customHeight="1"/>
    <row r="1033" ht="23.1" customHeight="1"/>
    <row r="1034" ht="23.1" customHeight="1"/>
    <row r="1035" ht="23.1" customHeight="1"/>
    <row r="1036" ht="23.1" customHeight="1"/>
    <row r="1037" ht="23.1" customHeight="1"/>
    <row r="1038" ht="23.1" customHeight="1"/>
    <row r="1039" ht="23.1" customHeight="1"/>
    <row r="1040" ht="23.1" customHeight="1"/>
    <row r="1041" ht="23.1" customHeight="1"/>
    <row r="1042" ht="23.1" customHeight="1"/>
    <row r="1043" ht="23.1" customHeight="1"/>
    <row r="1044" ht="23.1" customHeight="1"/>
    <row r="1045" ht="23.1" customHeight="1"/>
    <row r="1046" ht="23.1" customHeight="1"/>
    <row r="1047" ht="23.1" customHeight="1"/>
    <row r="1048" ht="23.1" customHeight="1"/>
    <row r="1049" ht="23.1" customHeight="1"/>
    <row r="1050" ht="23.1" customHeight="1"/>
    <row r="1051" ht="23.1" customHeight="1"/>
    <row r="1052" ht="23.1" customHeight="1"/>
    <row r="1053" ht="23.1" customHeight="1"/>
    <row r="1054" ht="23.1" customHeight="1"/>
    <row r="1055" ht="23.1" customHeight="1"/>
  </sheetData>
  <sheetProtection algorithmName="SHA-512" hashValue="/N+1eVmTc+XcbKSvCC/6+lsX2jvGLFgL1y0VkyC+wIH8zedVm/XtGel5YuEvCvfMYDat+8dGd8aCTfDHXXCP7A==" saltValue="B8FE4gDQMGegNOZSNGk0Bg==" spinCount="100000" sheet="1" objects="1" scenarios="1"/>
  <mergeCells count="23">
    <mergeCell ref="C17:M17"/>
    <mergeCell ref="N17:Q17"/>
    <mergeCell ref="C18:M18"/>
    <mergeCell ref="N18:Q18"/>
    <mergeCell ref="C14:M14"/>
    <mergeCell ref="N14:Q14"/>
    <mergeCell ref="C15:M15"/>
    <mergeCell ref="N15:Q15"/>
    <mergeCell ref="C16:M16"/>
    <mergeCell ref="N16:Q16"/>
    <mergeCell ref="C11:M11"/>
    <mergeCell ref="N11:Q11"/>
    <mergeCell ref="C12:M12"/>
    <mergeCell ref="N12:Q12"/>
    <mergeCell ref="C13:M13"/>
    <mergeCell ref="N13:Q13"/>
    <mergeCell ref="C10:M10"/>
    <mergeCell ref="N10:Q10"/>
    <mergeCell ref="C7:Q7"/>
    <mergeCell ref="C8:M8"/>
    <mergeCell ref="N8:Q8"/>
    <mergeCell ref="C9:M9"/>
    <mergeCell ref="N9:Q9"/>
  </mergeCells>
  <phoneticPr fontId="2"/>
  <conditionalFormatting sqref="C7:Q18">
    <cfRule type="expression" dxfId="0" priority="1">
      <formula>$I$8="■"</formula>
    </cfRule>
  </conditionalFormatting>
  <printOptions horizontalCentered="1"/>
  <pageMargins left="0.47244094488188981" right="0.31496062992125984" top="0.47244094488188981" bottom="0.39370078740157483" header="0.27559055118110237" footer="0.19685039370078741"/>
  <pageSetup paperSize="9" scale="28" orientation="portrait" r:id="rId1"/>
  <headerFooter>
    <oddHeader>&amp;R&amp;"ＭＳ Ｐ明朝,標準"&amp;10（第&amp;P面）</oddHeader>
    <oddFooter>&amp;L&amp;"Meiryo UI,標準"&amp;9HP住920-6（Ver.20250415-2）&amp;R&amp;"Meiryo UI,標準"&amp;9Copyright 2016-2025 Houseplus Corporation</oddFooter>
  </headerFooter>
  <colBreaks count="1" manualBreakCount="1">
    <brk id="7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4"/>
  <sheetViews>
    <sheetView showGridLines="0" view="pageBreakPreview" zoomScale="70" zoomScaleNormal="70" zoomScaleSheetLayoutView="70" workbookViewId="0">
      <selection activeCell="D25" sqref="D25"/>
    </sheetView>
  </sheetViews>
  <sheetFormatPr defaultRowHeight="27.95" customHeight="1"/>
  <cols>
    <col min="1" max="1" width="1.625" style="9" customWidth="1"/>
    <col min="2" max="2" width="12.875" style="9" customWidth="1"/>
    <col min="3" max="3" width="16.625" style="9" customWidth="1"/>
    <col min="4" max="4" width="100.625" style="9" customWidth="1"/>
    <col min="5" max="16384" width="9" style="9"/>
  </cols>
  <sheetData>
    <row r="1" spans="2:10" ht="9.9499999999999993" customHeight="1"/>
    <row r="2" spans="2:10" ht="27.95" customHeight="1">
      <c r="B2" s="9" t="s">
        <v>10</v>
      </c>
    </row>
    <row r="3" spans="2:10" ht="27.95" customHeight="1">
      <c r="B3" s="61" t="s">
        <v>58</v>
      </c>
      <c r="C3" s="62" t="s">
        <v>59</v>
      </c>
      <c r="D3" s="63" t="s">
        <v>60</v>
      </c>
    </row>
    <row r="4" spans="2:10" ht="27.95" customHeight="1">
      <c r="B4" s="59" t="s">
        <v>31</v>
      </c>
      <c r="C4" s="60">
        <v>42454</v>
      </c>
      <c r="D4" s="53" t="s">
        <v>11</v>
      </c>
    </row>
    <row r="5" spans="2:10" ht="27.95" customHeight="1">
      <c r="B5" s="81" t="s">
        <v>61</v>
      </c>
      <c r="C5" s="82">
        <v>42456</v>
      </c>
      <c r="D5" s="83" t="s">
        <v>66</v>
      </c>
    </row>
    <row r="6" spans="2:10" ht="27.95" customHeight="1">
      <c r="B6" s="54"/>
      <c r="C6" s="56"/>
      <c r="D6" s="50" t="s">
        <v>62</v>
      </c>
      <c r="E6" s="49"/>
      <c r="F6" s="49"/>
      <c r="G6" s="49"/>
      <c r="H6" s="49"/>
      <c r="I6" s="49"/>
      <c r="J6" s="49"/>
    </row>
    <row r="7" spans="2:10" ht="27.95" customHeight="1">
      <c r="B7" s="59" t="s">
        <v>71</v>
      </c>
      <c r="C7" s="60">
        <v>43235</v>
      </c>
      <c r="D7" s="53" t="s">
        <v>72</v>
      </c>
      <c r="E7" s="49"/>
      <c r="F7" s="49"/>
      <c r="G7" s="49"/>
      <c r="H7" s="49"/>
      <c r="I7" s="49"/>
      <c r="J7" s="49"/>
    </row>
    <row r="8" spans="2:10" ht="27.95" customHeight="1">
      <c r="B8" s="84" t="s">
        <v>76</v>
      </c>
      <c r="C8" s="85">
        <v>43290</v>
      </c>
      <c r="D8" s="50" t="s">
        <v>90</v>
      </c>
    </row>
    <row r="9" spans="2:10" ht="27.95" customHeight="1">
      <c r="B9" s="54"/>
      <c r="C9" s="89" t="s">
        <v>93</v>
      </c>
      <c r="D9" s="50" t="s">
        <v>89</v>
      </c>
    </row>
    <row r="10" spans="2:10" ht="27.95" customHeight="1">
      <c r="B10" s="54"/>
      <c r="C10" s="56"/>
      <c r="D10" s="51" t="s">
        <v>85</v>
      </c>
      <c r="E10" s="49"/>
      <c r="F10" s="49"/>
      <c r="G10" s="49"/>
      <c r="H10" s="49"/>
      <c r="I10" s="49"/>
      <c r="J10" s="49"/>
    </row>
    <row r="11" spans="2:10" ht="27.95" customHeight="1">
      <c r="B11" s="54"/>
      <c r="C11" s="56"/>
      <c r="D11" s="51" t="s">
        <v>84</v>
      </c>
      <c r="E11" s="49"/>
      <c r="F11" s="49"/>
      <c r="G11" s="49"/>
      <c r="H11" s="49"/>
      <c r="I11" s="49"/>
      <c r="J11" s="49"/>
    </row>
    <row r="12" spans="2:10" ht="27.95" customHeight="1">
      <c r="B12" s="54"/>
      <c r="C12" s="56"/>
      <c r="D12" s="51" t="s">
        <v>86</v>
      </c>
      <c r="E12" s="49"/>
      <c r="F12" s="49"/>
      <c r="G12" s="49"/>
      <c r="H12" s="49"/>
      <c r="I12" s="49"/>
      <c r="J12" s="49"/>
    </row>
    <row r="13" spans="2:10" ht="27.95" customHeight="1">
      <c r="B13" s="54"/>
      <c r="C13" s="56"/>
      <c r="D13" s="51" t="s">
        <v>94</v>
      </c>
      <c r="E13" s="49"/>
      <c r="F13" s="49"/>
      <c r="G13" s="49"/>
      <c r="H13" s="49"/>
      <c r="I13" s="49"/>
      <c r="J13" s="49"/>
    </row>
    <row r="14" spans="2:10" ht="27.95" customHeight="1">
      <c r="B14" s="54"/>
      <c r="C14" s="56"/>
      <c r="D14" s="51" t="s">
        <v>88</v>
      </c>
      <c r="E14" s="49"/>
      <c r="F14" s="49"/>
      <c r="G14" s="49"/>
      <c r="H14" s="49"/>
      <c r="I14" s="49"/>
      <c r="J14" s="49"/>
    </row>
    <row r="15" spans="2:10" ht="27.95" customHeight="1">
      <c r="B15" s="57"/>
      <c r="C15" s="58"/>
      <c r="D15" s="90" t="s">
        <v>87</v>
      </c>
    </row>
    <row r="16" spans="2:10" ht="27.95" customHeight="1">
      <c r="B16" s="84" t="s">
        <v>101</v>
      </c>
      <c r="C16" s="85">
        <v>43817</v>
      </c>
      <c r="D16" s="96" t="s">
        <v>117</v>
      </c>
    </row>
    <row r="17" spans="2:4" ht="27.95" customHeight="1">
      <c r="B17" s="55"/>
      <c r="C17" s="55"/>
      <c r="D17" s="98" t="s">
        <v>118</v>
      </c>
    </row>
    <row r="18" spans="2:4" ht="27.95" customHeight="1">
      <c r="B18" s="55"/>
      <c r="C18" s="55"/>
      <c r="D18" s="96" t="s">
        <v>111</v>
      </c>
    </row>
    <row r="19" spans="2:4" ht="27.95" customHeight="1">
      <c r="B19" s="55"/>
      <c r="C19" s="55"/>
      <c r="D19" s="97" t="s">
        <v>112</v>
      </c>
    </row>
    <row r="20" spans="2:4" ht="27.95" customHeight="1">
      <c r="B20" s="55"/>
      <c r="C20" s="55"/>
      <c r="D20" s="97" t="s">
        <v>115</v>
      </c>
    </row>
    <row r="21" spans="2:4" ht="27.95" customHeight="1">
      <c r="B21" s="55"/>
      <c r="C21" s="55"/>
      <c r="D21" s="97" t="s">
        <v>113</v>
      </c>
    </row>
    <row r="22" spans="2:4" ht="27.95" customHeight="1">
      <c r="B22" s="55"/>
      <c r="C22" s="55"/>
      <c r="D22" s="97" t="s">
        <v>114</v>
      </c>
    </row>
    <row r="23" spans="2:4" ht="27.95" customHeight="1">
      <c r="B23" s="55"/>
      <c r="C23" s="55"/>
      <c r="D23" s="96" t="s">
        <v>104</v>
      </c>
    </row>
    <row r="24" spans="2:4" ht="27.95" customHeight="1">
      <c r="B24" s="55"/>
      <c r="C24" s="55"/>
      <c r="D24" s="96" t="s">
        <v>105</v>
      </c>
    </row>
    <row r="25" spans="2:4" ht="27.95" customHeight="1">
      <c r="B25" s="55"/>
      <c r="C25" s="55"/>
      <c r="D25" s="96" t="s">
        <v>106</v>
      </c>
    </row>
    <row r="26" spans="2:4" ht="27.95" customHeight="1">
      <c r="B26" s="55"/>
      <c r="C26" s="55"/>
      <c r="D26" s="96" t="s">
        <v>102</v>
      </c>
    </row>
    <row r="27" spans="2:4" ht="27.95" customHeight="1">
      <c r="B27" s="55"/>
      <c r="C27" s="55"/>
      <c r="D27" s="96" t="s">
        <v>116</v>
      </c>
    </row>
    <row r="28" spans="2:4" ht="27.95" customHeight="1">
      <c r="B28" s="55"/>
      <c r="C28" s="55"/>
      <c r="D28" s="96" t="s">
        <v>103</v>
      </c>
    </row>
    <row r="29" spans="2:4" ht="27.95" customHeight="1">
      <c r="B29" s="55"/>
      <c r="C29" s="55"/>
      <c r="D29" s="96" t="s">
        <v>107</v>
      </c>
    </row>
    <row r="30" spans="2:4" ht="27.95" customHeight="1">
      <c r="B30" s="55"/>
      <c r="C30" s="55"/>
      <c r="D30" s="50"/>
    </row>
    <row r="31" spans="2:4" ht="27.95" customHeight="1">
      <c r="B31" s="81" t="s">
        <v>124</v>
      </c>
      <c r="C31" s="82">
        <v>44872</v>
      </c>
      <c r="D31" s="83" t="s">
        <v>122</v>
      </c>
    </row>
    <row r="32" spans="2:4" ht="42.75" customHeight="1">
      <c r="B32" s="99"/>
      <c r="C32" s="96"/>
      <c r="D32" s="51" t="s">
        <v>123</v>
      </c>
    </row>
    <row r="33" spans="2:4" ht="27.95" customHeight="1">
      <c r="B33" s="100"/>
      <c r="C33" s="101"/>
      <c r="D33" s="52"/>
    </row>
    <row r="34" spans="2:4" ht="27.95" customHeight="1">
      <c r="B34" s="81" t="s">
        <v>237</v>
      </c>
      <c r="C34" s="82">
        <v>45000</v>
      </c>
      <c r="D34" s="83" t="s">
        <v>238</v>
      </c>
    </row>
    <row r="35" spans="2:4" ht="27.95" customHeight="1">
      <c r="B35" s="100"/>
      <c r="C35" s="101"/>
      <c r="D35" s="52"/>
    </row>
    <row r="36" spans="2:4" ht="27.95" customHeight="1">
      <c r="B36" s="81" t="s">
        <v>334</v>
      </c>
      <c r="C36" s="82">
        <v>45041</v>
      </c>
      <c r="D36" s="83" t="s">
        <v>337</v>
      </c>
    </row>
    <row r="37" spans="2:4" ht="27.95" customHeight="1">
      <c r="B37" s="100"/>
      <c r="C37" s="101"/>
      <c r="D37" s="52" t="s">
        <v>336</v>
      </c>
    </row>
    <row r="38" spans="2:4" ht="27.95" customHeight="1">
      <c r="B38" s="81" t="s">
        <v>335</v>
      </c>
      <c r="C38" s="82">
        <v>45261</v>
      </c>
      <c r="D38" s="191" t="s">
        <v>338</v>
      </c>
    </row>
    <row r="39" spans="2:4" ht="27.95" customHeight="1">
      <c r="B39" s="100"/>
      <c r="C39" s="101"/>
      <c r="D39" s="52"/>
    </row>
    <row r="40" spans="2:4" ht="27.95" customHeight="1">
      <c r="B40" s="81" t="s">
        <v>331</v>
      </c>
      <c r="C40" s="82">
        <v>45383</v>
      </c>
      <c r="D40" s="83" t="s">
        <v>373</v>
      </c>
    </row>
    <row r="41" spans="2:4" ht="27.95" customHeight="1">
      <c r="B41" s="100"/>
      <c r="C41" s="101"/>
      <c r="D41" s="52"/>
    </row>
    <row r="42" spans="2:4" ht="27.95" customHeight="1">
      <c r="B42" s="81" t="s">
        <v>375</v>
      </c>
      <c r="C42" s="82">
        <v>45575</v>
      </c>
      <c r="D42" s="83" t="s">
        <v>374</v>
      </c>
    </row>
    <row r="43" spans="2:4" ht="27.95" customHeight="1">
      <c r="B43" s="100"/>
      <c r="C43" s="101"/>
      <c r="D43" s="52"/>
    </row>
    <row r="44" spans="2:4" ht="47.25" customHeight="1">
      <c r="B44" s="464" t="s">
        <v>436</v>
      </c>
      <c r="C44" s="465">
        <v>45748</v>
      </c>
      <c r="D44" s="466" t="s">
        <v>437</v>
      </c>
    </row>
    <row r="45" spans="2:4" ht="27.95" customHeight="1">
      <c r="B45" s="463"/>
      <c r="C45" s="463"/>
      <c r="D45" s="463"/>
    </row>
    <row r="46" spans="2:4" ht="27.95" customHeight="1">
      <c r="B46" s="463"/>
      <c r="C46" s="463"/>
      <c r="D46" s="463"/>
    </row>
    <row r="47" spans="2:4" ht="27.95" customHeight="1">
      <c r="B47" s="463"/>
      <c r="C47" s="463"/>
      <c r="D47" s="463"/>
    </row>
    <row r="48" spans="2:4" ht="27.95" customHeight="1">
      <c r="B48" s="463"/>
      <c r="C48" s="463"/>
      <c r="D48" s="463"/>
    </row>
    <row r="49" spans="2:4" ht="27.95" customHeight="1">
      <c r="B49" s="463"/>
      <c r="C49" s="463"/>
      <c r="D49" s="463"/>
    </row>
    <row r="50" spans="2:4" ht="27.95" customHeight="1">
      <c r="B50" s="463"/>
      <c r="C50" s="463"/>
      <c r="D50" s="463"/>
    </row>
    <row r="51" spans="2:4" ht="27.95" customHeight="1">
      <c r="B51" s="463"/>
      <c r="C51" s="463"/>
      <c r="D51" s="463"/>
    </row>
    <row r="52" spans="2:4" ht="27.95" customHeight="1">
      <c r="B52" s="463"/>
      <c r="C52" s="463"/>
      <c r="D52" s="463"/>
    </row>
    <row r="53" spans="2:4" ht="27.95" customHeight="1">
      <c r="B53" s="463"/>
      <c r="C53" s="463"/>
      <c r="D53" s="463"/>
    </row>
    <row r="54" spans="2:4" ht="27.95" customHeight="1">
      <c r="B54" s="463"/>
      <c r="C54" s="463"/>
      <c r="D54" s="463"/>
    </row>
    <row r="55" spans="2:4" ht="27.95" customHeight="1">
      <c r="B55" s="463"/>
      <c r="C55" s="463"/>
      <c r="D55" s="463"/>
    </row>
    <row r="56" spans="2:4" ht="27.95" customHeight="1">
      <c r="B56" s="463"/>
      <c r="C56" s="463"/>
      <c r="D56" s="463"/>
    </row>
    <row r="57" spans="2:4" ht="27.95" customHeight="1">
      <c r="B57" s="463"/>
      <c r="C57" s="463"/>
      <c r="D57" s="463"/>
    </row>
    <row r="58" spans="2:4" ht="27.95" customHeight="1">
      <c r="B58" s="463"/>
      <c r="C58" s="463"/>
      <c r="D58" s="463"/>
    </row>
    <row r="59" spans="2:4" ht="27.95" customHeight="1">
      <c r="B59" s="463"/>
      <c r="C59" s="463"/>
      <c r="D59" s="463"/>
    </row>
    <row r="60" spans="2:4" ht="27.95" customHeight="1">
      <c r="B60" s="463"/>
      <c r="C60" s="463"/>
      <c r="D60" s="463"/>
    </row>
    <row r="61" spans="2:4" ht="27.95" customHeight="1">
      <c r="B61" s="463"/>
      <c r="C61" s="463"/>
      <c r="D61" s="463"/>
    </row>
    <row r="62" spans="2:4" ht="27.95" customHeight="1">
      <c r="B62" s="463"/>
      <c r="C62" s="463"/>
      <c r="D62" s="463"/>
    </row>
    <row r="63" spans="2:4" ht="27.95" customHeight="1">
      <c r="B63" s="463"/>
      <c r="C63" s="463"/>
      <c r="D63" s="463"/>
    </row>
    <row r="64" spans="2:4" ht="27.95" customHeight="1">
      <c r="B64" s="463"/>
      <c r="C64" s="463"/>
      <c r="D64" s="463"/>
    </row>
    <row r="65" spans="2:4" ht="27.95" customHeight="1">
      <c r="B65" s="96"/>
      <c r="C65" s="96"/>
      <c r="D65" s="96"/>
    </row>
    <row r="66" spans="2:4" ht="27.95" customHeight="1">
      <c r="B66" s="96"/>
      <c r="C66" s="96"/>
      <c r="D66" s="96"/>
    </row>
    <row r="67" spans="2:4" ht="27.95" customHeight="1">
      <c r="B67" s="96"/>
      <c r="C67" s="96"/>
      <c r="D67" s="96"/>
    </row>
    <row r="68" spans="2:4" ht="27.95" customHeight="1">
      <c r="B68" s="96"/>
      <c r="C68" s="96"/>
      <c r="D68" s="96"/>
    </row>
    <row r="69" spans="2:4" ht="27.95" customHeight="1">
      <c r="B69" s="96"/>
      <c r="C69" s="96"/>
      <c r="D69" s="96"/>
    </row>
    <row r="70" spans="2:4" ht="27.95" customHeight="1">
      <c r="B70" s="96"/>
      <c r="C70" s="96"/>
      <c r="D70" s="96"/>
    </row>
    <row r="71" spans="2:4" ht="27.95" customHeight="1">
      <c r="B71" s="96"/>
      <c r="C71" s="96"/>
      <c r="D71" s="96"/>
    </row>
    <row r="72" spans="2:4" ht="27.95" customHeight="1">
      <c r="B72" s="96"/>
      <c r="C72" s="96"/>
      <c r="D72" s="96"/>
    </row>
    <row r="73" spans="2:4" ht="27.95" customHeight="1">
      <c r="B73" s="96"/>
      <c r="C73" s="96"/>
      <c r="D73" s="96"/>
    </row>
    <row r="74" spans="2:4" ht="27.95" customHeight="1">
      <c r="B74" s="101"/>
      <c r="C74" s="101"/>
      <c r="D74" s="101"/>
    </row>
  </sheetData>
  <sheetProtection algorithmName="SHA-512" hashValue="YF1OCmYODuibwiFp8RYSaLWHDL2wbiHrPCnijaY5idqvKJiv3LuPbdxeMds3RTxyblQLuCo4K294WBWXvfLBhA==" saltValue="xRw5/e5kdTvmsGAwJq5oAg==" spinCount="100000" sheet="1" selectLockedCells="1" selectUnlockedCells="1"/>
  <phoneticPr fontId="2"/>
  <printOptions horizontalCentered="1"/>
  <pageMargins left="0.47244094488188981" right="0.31496062992125984" top="0.47244094488188981" bottom="0.39370078740157483" header="0.27559055118110237" footer="0.19685039370078741"/>
  <pageSetup paperSize="9" scale="74" orientation="portrait" r:id="rId1"/>
  <headerFooter>
    <oddHeader>&amp;R&amp;"ＭＳ Ｐ明朝,標準"&amp;10（第&amp;P面）</oddHeader>
    <oddFooter>&amp;L&amp;"Meiryo UI,標準"&amp;9HP住920-6（Ver.20250415-2）&amp;R&amp;"Meiryo UI,標準"&amp;9Copyright 2016-2025 Houseplus Corporation</oddFooter>
  </headerFooter>
  <rowBreaks count="1" manualBreakCount="1">
    <brk id="3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2:Q100"/>
  <sheetViews>
    <sheetView view="pageBreakPreview" zoomScale="85" zoomScaleNormal="100" zoomScaleSheetLayoutView="85" workbookViewId="0">
      <selection activeCell="O19" sqref="O19"/>
    </sheetView>
  </sheetViews>
  <sheetFormatPr defaultRowHeight="14.25"/>
  <cols>
    <col min="1" max="1" width="1.625" style="73" customWidth="1"/>
    <col min="2" max="2" width="31.125" style="73" customWidth="1"/>
    <col min="3" max="3" width="2.625" style="73" customWidth="1"/>
    <col min="4" max="4" width="16" style="73" customWidth="1"/>
    <col min="5" max="5" width="2.625" style="73" customWidth="1"/>
    <col min="6" max="6" width="62.75" style="73" bestFit="1" customWidth="1"/>
    <col min="7" max="7" width="2.625" style="73" customWidth="1"/>
    <col min="8" max="8" width="18.625" style="73" customWidth="1"/>
    <col min="9" max="9" width="2.5" style="73" customWidth="1"/>
    <col min="10" max="10" width="21.875" style="73" bestFit="1" customWidth="1"/>
    <col min="11" max="12" width="2.375" style="73" customWidth="1"/>
    <col min="13" max="13" width="17.25" style="73" customWidth="1"/>
    <col min="14" max="14" width="2.375" style="73" customWidth="1"/>
    <col min="15" max="15" width="17.25" style="73" customWidth="1"/>
    <col min="16" max="16" width="3.125" style="73" customWidth="1"/>
    <col min="17" max="17" width="23.625" style="73" bestFit="1" customWidth="1"/>
    <col min="18" max="18" width="52.375" style="73" bestFit="1" customWidth="1"/>
    <col min="19" max="21" width="23.625" style="73" bestFit="1" customWidth="1"/>
    <col min="22" max="25" width="20.375" style="73" bestFit="1" customWidth="1"/>
    <col min="26" max="26" width="11.5" style="73" bestFit="1" customWidth="1"/>
    <col min="27" max="27" width="17.875" style="73" bestFit="1" customWidth="1"/>
    <col min="28" max="28" width="19.125" style="73" bestFit="1" customWidth="1"/>
    <col min="29" max="29" width="18.5" style="73" bestFit="1" customWidth="1"/>
    <col min="30" max="31" width="20.125" style="73" bestFit="1" customWidth="1"/>
    <col min="32" max="34" width="21.875" style="73" bestFit="1" customWidth="1"/>
    <col min="35" max="37" width="25.25" style="73" bestFit="1" customWidth="1"/>
    <col min="38" max="38" width="25.625" style="73" bestFit="1" customWidth="1"/>
    <col min="39" max="39" width="23.125" style="73" bestFit="1" customWidth="1"/>
    <col min="40" max="40" width="26.375" style="73" bestFit="1" customWidth="1"/>
    <col min="41" max="44" width="25.75" style="73" bestFit="1" customWidth="1"/>
    <col min="45" max="46" width="24" style="73" bestFit="1" customWidth="1"/>
    <col min="47" max="48" width="20.25" style="73" bestFit="1" customWidth="1"/>
    <col min="49" max="50" width="21.875" style="73" bestFit="1" customWidth="1"/>
    <col min="51" max="16384" width="9" style="73"/>
  </cols>
  <sheetData>
    <row r="2" spans="2:17">
      <c r="B2" s="73" t="s">
        <v>63</v>
      </c>
    </row>
    <row r="3" spans="2:17" ht="15" thickBot="1"/>
    <row r="4" spans="2:17" ht="99" thickBot="1">
      <c r="B4" s="74" t="s">
        <v>23</v>
      </c>
      <c r="C4" s="75"/>
      <c r="D4" s="74" t="s">
        <v>24</v>
      </c>
      <c r="E4" s="75"/>
      <c r="F4" s="74" t="s">
        <v>21</v>
      </c>
      <c r="H4" s="74" t="s">
        <v>82</v>
      </c>
      <c r="I4" s="75"/>
      <c r="J4" s="104" t="s">
        <v>218</v>
      </c>
      <c r="K4" s="75"/>
      <c r="M4" s="73" t="s">
        <v>417</v>
      </c>
      <c r="O4" s="73" t="s">
        <v>425</v>
      </c>
      <c r="Q4" s="73" t="s">
        <v>433</v>
      </c>
    </row>
    <row r="5" spans="2:17">
      <c r="B5" s="76"/>
      <c r="D5" s="76"/>
      <c r="F5" s="76"/>
      <c r="H5" s="76"/>
    </row>
    <row r="6" spans="2:17">
      <c r="B6" s="77"/>
      <c r="D6" s="105"/>
      <c r="F6" s="105"/>
      <c r="H6" s="78"/>
      <c r="I6" s="102"/>
      <c r="J6" s="105"/>
      <c r="K6" s="102"/>
      <c r="M6" s="73" t="s">
        <v>426</v>
      </c>
      <c r="O6" s="73" t="s">
        <v>427</v>
      </c>
      <c r="Q6" s="73" t="s">
        <v>434</v>
      </c>
    </row>
    <row r="7" spans="2:17">
      <c r="B7" s="77"/>
      <c r="D7" s="105" t="s">
        <v>225</v>
      </c>
      <c r="F7" s="105" t="s">
        <v>224</v>
      </c>
      <c r="H7" s="86" t="s">
        <v>79</v>
      </c>
      <c r="I7" s="11"/>
      <c r="J7" s="105" t="s">
        <v>233</v>
      </c>
      <c r="K7" s="11"/>
      <c r="M7" s="73" t="s">
        <v>428</v>
      </c>
      <c r="O7" s="73" t="s">
        <v>484</v>
      </c>
    </row>
    <row r="8" spans="2:17">
      <c r="B8" s="77" t="s">
        <v>126</v>
      </c>
      <c r="D8" s="105" t="s">
        <v>228</v>
      </c>
      <c r="F8" s="105" t="s">
        <v>222</v>
      </c>
      <c r="H8" s="86" t="s">
        <v>80</v>
      </c>
      <c r="I8" s="11"/>
      <c r="J8" s="105" t="s">
        <v>219</v>
      </c>
      <c r="K8" s="11"/>
      <c r="M8" s="73" t="s">
        <v>429</v>
      </c>
      <c r="O8" s="73" t="s">
        <v>430</v>
      </c>
    </row>
    <row r="9" spans="2:17">
      <c r="B9" s="7" t="s">
        <v>127</v>
      </c>
      <c r="D9" s="105" t="s">
        <v>229</v>
      </c>
      <c r="F9" s="105" t="s">
        <v>223</v>
      </c>
      <c r="H9" s="87" t="s">
        <v>81</v>
      </c>
      <c r="I9" s="103"/>
      <c r="J9" s="105" t="s">
        <v>220</v>
      </c>
      <c r="K9" s="103"/>
      <c r="M9" s="73" t="s">
        <v>483</v>
      </c>
      <c r="O9" s="73" t="s">
        <v>431</v>
      </c>
    </row>
    <row r="10" spans="2:17">
      <c r="B10" s="7" t="s">
        <v>128</v>
      </c>
      <c r="D10" s="105" t="s">
        <v>230</v>
      </c>
      <c r="F10" s="105" t="s">
        <v>231</v>
      </c>
      <c r="J10" s="105" t="s">
        <v>221</v>
      </c>
      <c r="M10" s="73" t="s">
        <v>432</v>
      </c>
    </row>
    <row r="11" spans="2:17" ht="30" customHeight="1">
      <c r="B11" s="7" t="s">
        <v>129</v>
      </c>
      <c r="D11" s="105" t="s">
        <v>226</v>
      </c>
      <c r="F11" s="105" t="s">
        <v>232</v>
      </c>
      <c r="J11" s="105" t="s">
        <v>226</v>
      </c>
      <c r="M11" s="73" t="s">
        <v>252</v>
      </c>
    </row>
    <row r="12" spans="2:17">
      <c r="B12" s="7" t="s">
        <v>130</v>
      </c>
      <c r="D12" s="105" t="s">
        <v>227</v>
      </c>
      <c r="F12" s="105"/>
      <c r="J12" s="105" t="s">
        <v>219</v>
      </c>
    </row>
    <row r="13" spans="2:17">
      <c r="B13" s="7" t="s">
        <v>131</v>
      </c>
      <c r="D13" s="105" t="s">
        <v>228</v>
      </c>
      <c r="F13" s="7"/>
      <c r="J13" s="105" t="s">
        <v>220</v>
      </c>
    </row>
    <row r="14" spans="2:17">
      <c r="B14" s="7" t="s">
        <v>132</v>
      </c>
      <c r="D14" s="105" t="s">
        <v>217</v>
      </c>
      <c r="F14" s="7"/>
      <c r="J14" s="105" t="s">
        <v>221</v>
      </c>
    </row>
    <row r="15" spans="2:17">
      <c r="B15" s="7" t="s">
        <v>133</v>
      </c>
      <c r="D15" s="105"/>
      <c r="F15" s="8"/>
      <c r="J15" s="105"/>
    </row>
    <row r="16" spans="2:17">
      <c r="B16" s="7" t="s">
        <v>134</v>
      </c>
      <c r="D16" s="105"/>
      <c r="J16" s="105"/>
    </row>
    <row r="17" spans="2:2">
      <c r="B17" s="7" t="s">
        <v>135</v>
      </c>
    </row>
    <row r="18" spans="2:2">
      <c r="B18" s="7" t="s">
        <v>136</v>
      </c>
    </row>
    <row r="19" spans="2:2" ht="15" customHeight="1">
      <c r="B19" s="7" t="s">
        <v>137</v>
      </c>
    </row>
    <row r="20" spans="2:2">
      <c r="B20" s="7" t="s">
        <v>138</v>
      </c>
    </row>
    <row r="21" spans="2:2">
      <c r="B21" s="7" t="s">
        <v>139</v>
      </c>
    </row>
    <row r="22" spans="2:2">
      <c r="B22" s="7" t="s">
        <v>140</v>
      </c>
    </row>
    <row r="23" spans="2:2">
      <c r="B23" s="7" t="s">
        <v>141</v>
      </c>
    </row>
    <row r="24" spans="2:2">
      <c r="B24" s="7" t="s">
        <v>142</v>
      </c>
    </row>
    <row r="25" spans="2:2">
      <c r="B25" s="7" t="s">
        <v>143</v>
      </c>
    </row>
    <row r="26" spans="2:2">
      <c r="B26" s="7" t="s">
        <v>144</v>
      </c>
    </row>
    <row r="27" spans="2:2">
      <c r="B27" s="7" t="s">
        <v>164</v>
      </c>
    </row>
    <row r="28" spans="2:2">
      <c r="B28" s="7" t="s">
        <v>145</v>
      </c>
    </row>
    <row r="29" spans="2:2">
      <c r="B29" s="7" t="s">
        <v>146</v>
      </c>
    </row>
    <row r="30" spans="2:2">
      <c r="B30" s="7" t="s">
        <v>147</v>
      </c>
    </row>
    <row r="31" spans="2:2">
      <c r="B31" s="7" t="s">
        <v>148</v>
      </c>
    </row>
    <row r="32" spans="2:2">
      <c r="B32" s="7" t="s">
        <v>149</v>
      </c>
    </row>
    <row r="33" spans="2:10">
      <c r="B33" s="7" t="s">
        <v>150</v>
      </c>
    </row>
    <row r="34" spans="2:10">
      <c r="B34" s="7" t="s">
        <v>151</v>
      </c>
    </row>
    <row r="35" spans="2:10">
      <c r="B35" s="7" t="s">
        <v>152</v>
      </c>
    </row>
    <row r="36" spans="2:10">
      <c r="B36" s="7" t="s">
        <v>153</v>
      </c>
    </row>
    <row r="37" spans="2:10">
      <c r="B37" s="7" t="s">
        <v>154</v>
      </c>
    </row>
    <row r="38" spans="2:10">
      <c r="B38" s="7" t="s">
        <v>155</v>
      </c>
    </row>
    <row r="39" spans="2:10">
      <c r="B39" s="7" t="s">
        <v>156</v>
      </c>
    </row>
    <row r="40" spans="2:10">
      <c r="B40" s="7" t="s">
        <v>157</v>
      </c>
    </row>
    <row r="41" spans="2:10">
      <c r="B41" s="7" t="s">
        <v>158</v>
      </c>
    </row>
    <row r="42" spans="2:10">
      <c r="B42" s="7" t="s">
        <v>159</v>
      </c>
    </row>
    <row r="43" spans="2:10">
      <c r="B43" s="7" t="s">
        <v>160</v>
      </c>
      <c r="D43" s="146"/>
      <c r="J43" s="7"/>
    </row>
    <row r="44" spans="2:10">
      <c r="B44" s="7" t="s">
        <v>313</v>
      </c>
    </row>
    <row r="45" spans="2:10">
      <c r="B45" s="7" t="s">
        <v>314</v>
      </c>
    </row>
    <row r="46" spans="2:10">
      <c r="B46" s="7" t="s">
        <v>161</v>
      </c>
    </row>
    <row r="47" spans="2:10">
      <c r="B47" s="7" t="s">
        <v>162</v>
      </c>
    </row>
    <row r="48" spans="2:10">
      <c r="B48" s="7" t="s">
        <v>163</v>
      </c>
    </row>
    <row r="49" spans="2:2">
      <c r="B49" s="7" t="s">
        <v>165</v>
      </c>
    </row>
    <row r="50" spans="2:2">
      <c r="B50" s="7" t="s">
        <v>166</v>
      </c>
    </row>
    <row r="51" spans="2:2">
      <c r="B51" s="7" t="s">
        <v>167</v>
      </c>
    </row>
    <row r="52" spans="2:2">
      <c r="B52" s="7" t="s">
        <v>168</v>
      </c>
    </row>
    <row r="53" spans="2:2">
      <c r="B53" s="7" t="s">
        <v>169</v>
      </c>
    </row>
    <row r="54" spans="2:2">
      <c r="B54" s="7" t="s">
        <v>170</v>
      </c>
    </row>
    <row r="55" spans="2:2">
      <c r="B55" s="7" t="s">
        <v>171</v>
      </c>
    </row>
    <row r="56" spans="2:2">
      <c r="B56" s="7" t="s">
        <v>172</v>
      </c>
    </row>
    <row r="57" spans="2:2">
      <c r="B57" s="7" t="s">
        <v>173</v>
      </c>
    </row>
    <row r="58" spans="2:2">
      <c r="B58" s="7" t="s">
        <v>174</v>
      </c>
    </row>
    <row r="59" spans="2:2">
      <c r="B59" s="7" t="s">
        <v>175</v>
      </c>
    </row>
    <row r="60" spans="2:2">
      <c r="B60" s="7" t="s">
        <v>176</v>
      </c>
    </row>
    <row r="61" spans="2:2">
      <c r="B61" s="7" t="s">
        <v>177</v>
      </c>
    </row>
    <row r="62" spans="2:2">
      <c r="B62" s="7" t="s">
        <v>178</v>
      </c>
    </row>
    <row r="63" spans="2:2">
      <c r="B63" s="7" t="s">
        <v>179</v>
      </c>
    </row>
    <row r="64" spans="2:2">
      <c r="B64" s="7" t="s">
        <v>180</v>
      </c>
    </row>
    <row r="65" spans="2:2">
      <c r="B65" s="7" t="s">
        <v>181</v>
      </c>
    </row>
    <row r="66" spans="2:2">
      <c r="B66" s="7" t="s">
        <v>182</v>
      </c>
    </row>
    <row r="67" spans="2:2">
      <c r="B67" s="7" t="s">
        <v>183</v>
      </c>
    </row>
    <row r="68" spans="2:2">
      <c r="B68" s="7" t="s">
        <v>184</v>
      </c>
    </row>
    <row r="69" spans="2:2">
      <c r="B69" s="7" t="s">
        <v>185</v>
      </c>
    </row>
    <row r="70" spans="2:2">
      <c r="B70" s="7" t="s">
        <v>186</v>
      </c>
    </row>
    <row r="71" spans="2:2">
      <c r="B71" s="7" t="s">
        <v>187</v>
      </c>
    </row>
    <row r="72" spans="2:2">
      <c r="B72" s="7" t="s">
        <v>188</v>
      </c>
    </row>
    <row r="73" spans="2:2">
      <c r="B73" s="7" t="s">
        <v>189</v>
      </c>
    </row>
    <row r="74" spans="2:2">
      <c r="B74" s="7" t="s">
        <v>190</v>
      </c>
    </row>
    <row r="75" spans="2:2">
      <c r="B75" s="7" t="s">
        <v>191</v>
      </c>
    </row>
    <row r="76" spans="2:2">
      <c r="B76" s="7" t="s">
        <v>192</v>
      </c>
    </row>
    <row r="77" spans="2:2">
      <c r="B77" s="7" t="s">
        <v>193</v>
      </c>
    </row>
    <row r="78" spans="2:2">
      <c r="B78" s="7" t="s">
        <v>194</v>
      </c>
    </row>
    <row r="79" spans="2:2">
      <c r="B79" s="7" t="s">
        <v>195</v>
      </c>
    </row>
    <row r="80" spans="2:2">
      <c r="B80" s="7" t="s">
        <v>196</v>
      </c>
    </row>
    <row r="81" spans="2:2">
      <c r="B81" s="7" t="s">
        <v>197</v>
      </c>
    </row>
    <row r="82" spans="2:2">
      <c r="B82" s="7" t="s">
        <v>198</v>
      </c>
    </row>
    <row r="83" spans="2:2">
      <c r="B83" s="7" t="s">
        <v>199</v>
      </c>
    </row>
    <row r="84" spans="2:2">
      <c r="B84" s="7" t="s">
        <v>200</v>
      </c>
    </row>
    <row r="85" spans="2:2">
      <c r="B85" s="7" t="s">
        <v>201</v>
      </c>
    </row>
    <row r="86" spans="2:2">
      <c r="B86" s="7" t="s">
        <v>202</v>
      </c>
    </row>
    <row r="87" spans="2:2">
      <c r="B87" s="7" t="s">
        <v>203</v>
      </c>
    </row>
    <row r="88" spans="2:2">
      <c r="B88" s="7" t="s">
        <v>204</v>
      </c>
    </row>
    <row r="89" spans="2:2">
      <c r="B89" s="7" t="s">
        <v>205</v>
      </c>
    </row>
    <row r="90" spans="2:2">
      <c r="B90" s="7" t="s">
        <v>206</v>
      </c>
    </row>
    <row r="91" spans="2:2">
      <c r="B91" s="7" t="s">
        <v>207</v>
      </c>
    </row>
    <row r="92" spans="2:2">
      <c r="B92" s="7" t="s">
        <v>208</v>
      </c>
    </row>
    <row r="93" spans="2:2">
      <c r="B93" s="7" t="s">
        <v>209</v>
      </c>
    </row>
    <row r="94" spans="2:2">
      <c r="B94" s="7" t="s">
        <v>210</v>
      </c>
    </row>
    <row r="95" spans="2:2">
      <c r="B95" s="7" t="s">
        <v>211</v>
      </c>
    </row>
    <row r="96" spans="2:2">
      <c r="B96" s="7" t="s">
        <v>212</v>
      </c>
    </row>
    <row r="97" spans="2:2">
      <c r="B97" s="7" t="s">
        <v>213</v>
      </c>
    </row>
    <row r="98" spans="2:2">
      <c r="B98" s="7" t="s">
        <v>214</v>
      </c>
    </row>
    <row r="99" spans="2:2">
      <c r="B99" s="7" t="s">
        <v>215</v>
      </c>
    </row>
    <row r="100" spans="2:2">
      <c r="B100" s="7" t="s">
        <v>216</v>
      </c>
    </row>
  </sheetData>
  <sheetProtection selectLockedCells="1" selectUnlockedCells="1"/>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O14"/>
  <sheetViews>
    <sheetView view="pageBreakPreview" zoomScaleNormal="85" zoomScaleSheetLayoutView="100" workbookViewId="0">
      <selection activeCell="Q9" sqref="Q9"/>
    </sheetView>
  </sheetViews>
  <sheetFormatPr defaultColWidth="4.625" defaultRowHeight="15.75"/>
  <cols>
    <col min="1" max="1" width="1.625" style="9" customWidth="1"/>
    <col min="2" max="2" width="17.25" style="9" bestFit="1" customWidth="1"/>
    <col min="3" max="3" width="8.625" style="9" customWidth="1"/>
    <col min="4" max="11" width="10.625" style="9" customWidth="1"/>
    <col min="12" max="14" width="4.625" style="9"/>
    <col min="15" max="15" width="25.125" style="9" customWidth="1"/>
    <col min="16" max="16384" width="4.625" style="9"/>
  </cols>
  <sheetData>
    <row r="1" spans="2:15">
      <c r="O1" s="9" t="s">
        <v>366</v>
      </c>
    </row>
    <row r="2" spans="2:15">
      <c r="B2" s="35" t="s">
        <v>46</v>
      </c>
      <c r="C2" s="38"/>
      <c r="D2" s="42" t="s">
        <v>47</v>
      </c>
      <c r="E2" s="43"/>
      <c r="F2" s="43"/>
      <c r="G2" s="43"/>
      <c r="H2" s="43"/>
      <c r="I2" s="43"/>
      <c r="J2" s="43"/>
      <c r="K2" s="44"/>
    </row>
    <row r="3" spans="2:15">
      <c r="B3" s="37"/>
      <c r="C3" s="45"/>
      <c r="D3" s="46">
        <v>1</v>
      </c>
      <c r="E3" s="46">
        <v>2</v>
      </c>
      <c r="F3" s="46">
        <v>3</v>
      </c>
      <c r="G3" s="46">
        <v>4</v>
      </c>
      <c r="H3" s="46">
        <v>5</v>
      </c>
      <c r="I3" s="46">
        <v>6</v>
      </c>
      <c r="J3" s="46">
        <v>7</v>
      </c>
      <c r="K3" s="47">
        <v>8</v>
      </c>
      <c r="O3" s="9" t="s">
        <v>367</v>
      </c>
    </row>
    <row r="4" spans="2:15">
      <c r="B4" s="36"/>
      <c r="C4" s="48"/>
      <c r="D4" s="23" t="s">
        <v>44</v>
      </c>
      <c r="E4" s="24" t="s">
        <v>45</v>
      </c>
      <c r="F4" s="24" t="s">
        <v>48</v>
      </c>
      <c r="G4" s="24" t="s">
        <v>49</v>
      </c>
      <c r="H4" s="24" t="s">
        <v>50</v>
      </c>
      <c r="I4" s="24" t="s">
        <v>51</v>
      </c>
      <c r="J4" s="24" t="s">
        <v>52</v>
      </c>
      <c r="K4" s="25" t="s">
        <v>53</v>
      </c>
      <c r="O4" s="9" t="s">
        <v>365</v>
      </c>
    </row>
    <row r="5" spans="2:15">
      <c r="B5" s="26" t="s">
        <v>108</v>
      </c>
      <c r="C5" s="22"/>
      <c r="D5" s="39">
        <v>1</v>
      </c>
      <c r="E5" s="27">
        <v>2</v>
      </c>
      <c r="F5" s="27">
        <v>3</v>
      </c>
      <c r="G5" s="27">
        <v>4</v>
      </c>
      <c r="H5" s="27">
        <v>5</v>
      </c>
      <c r="I5" s="27">
        <v>6</v>
      </c>
      <c r="J5" s="27">
        <v>7</v>
      </c>
      <c r="K5" s="28">
        <v>8</v>
      </c>
      <c r="O5" s="9" t="s">
        <v>369</v>
      </c>
    </row>
    <row r="6" spans="2:15">
      <c r="B6" s="29" t="s">
        <v>54</v>
      </c>
      <c r="C6" s="39" t="s">
        <v>56</v>
      </c>
      <c r="D6" s="40">
        <v>0.46</v>
      </c>
      <c r="E6" s="30">
        <v>0.46</v>
      </c>
      <c r="F6" s="30">
        <v>0.56000000000000005</v>
      </c>
      <c r="G6" s="30">
        <v>0.75</v>
      </c>
      <c r="H6" s="30">
        <v>0.87</v>
      </c>
      <c r="I6" s="30">
        <v>0.87</v>
      </c>
      <c r="J6" s="30">
        <v>0.87</v>
      </c>
      <c r="K6" s="31" t="s">
        <v>57</v>
      </c>
      <c r="O6" s="9" t="s">
        <v>370</v>
      </c>
    </row>
    <row r="7" spans="2:15" ht="16.5" thickBot="1">
      <c r="B7" s="29" t="s">
        <v>55</v>
      </c>
      <c r="C7" s="39" t="s">
        <v>69</v>
      </c>
      <c r="D7" s="116" t="s">
        <v>57</v>
      </c>
      <c r="E7" s="117" t="s">
        <v>57</v>
      </c>
      <c r="F7" s="117" t="s">
        <v>57</v>
      </c>
      <c r="G7" s="117" t="s">
        <v>57</v>
      </c>
      <c r="H7" s="117">
        <v>3</v>
      </c>
      <c r="I7" s="117">
        <v>2.8</v>
      </c>
      <c r="J7" s="117">
        <v>2.7</v>
      </c>
      <c r="K7" s="118">
        <v>6.7</v>
      </c>
      <c r="O7" s="9" t="s">
        <v>371</v>
      </c>
    </row>
    <row r="8" spans="2:15" ht="16.5" thickTop="1">
      <c r="B8" s="119"/>
      <c r="C8" s="120"/>
      <c r="D8" s="121">
        <v>1</v>
      </c>
      <c r="E8" s="121">
        <v>2</v>
      </c>
      <c r="F8" s="121">
        <v>3</v>
      </c>
      <c r="G8" s="121">
        <v>4</v>
      </c>
      <c r="H8" s="121">
        <v>5</v>
      </c>
      <c r="I8" s="121">
        <v>6</v>
      </c>
      <c r="J8" s="121">
        <v>7</v>
      </c>
      <c r="K8" s="122">
        <v>8</v>
      </c>
    </row>
    <row r="9" spans="2:15">
      <c r="B9" s="36"/>
      <c r="C9" s="48"/>
      <c r="D9" s="23" t="s">
        <v>44</v>
      </c>
      <c r="E9" s="24" t="s">
        <v>45</v>
      </c>
      <c r="F9" s="24" t="s">
        <v>48</v>
      </c>
      <c r="G9" s="24" t="s">
        <v>49</v>
      </c>
      <c r="H9" s="24" t="s">
        <v>50</v>
      </c>
      <c r="I9" s="24" t="s">
        <v>51</v>
      </c>
      <c r="J9" s="24" t="s">
        <v>52</v>
      </c>
      <c r="K9" s="25" t="s">
        <v>53</v>
      </c>
    </row>
    <row r="10" spans="2:15">
      <c r="B10" s="26" t="s">
        <v>108</v>
      </c>
      <c r="C10" s="22"/>
      <c r="D10" s="39">
        <v>1</v>
      </c>
      <c r="E10" s="27">
        <v>2</v>
      </c>
      <c r="F10" s="27">
        <v>3</v>
      </c>
      <c r="G10" s="27">
        <v>4</v>
      </c>
      <c r="H10" s="27">
        <v>5</v>
      </c>
      <c r="I10" s="27">
        <v>6</v>
      </c>
      <c r="J10" s="27">
        <v>7</v>
      </c>
      <c r="K10" s="28">
        <v>8</v>
      </c>
    </row>
    <row r="11" spans="2:15">
      <c r="B11" s="95" t="s">
        <v>70</v>
      </c>
      <c r="C11" s="91" t="s">
        <v>56</v>
      </c>
      <c r="D11" s="92">
        <v>0.4</v>
      </c>
      <c r="E11" s="93">
        <v>0.4</v>
      </c>
      <c r="F11" s="93">
        <v>0.5</v>
      </c>
      <c r="G11" s="93">
        <v>0.6</v>
      </c>
      <c r="H11" s="93">
        <v>0.6</v>
      </c>
      <c r="I11" s="93">
        <v>0.6</v>
      </c>
      <c r="J11" s="93">
        <v>0.6</v>
      </c>
      <c r="K11" s="94" t="s">
        <v>33</v>
      </c>
    </row>
    <row r="12" spans="2:15">
      <c r="B12" s="26" t="s">
        <v>109</v>
      </c>
      <c r="C12" s="22"/>
      <c r="D12" s="39"/>
      <c r="E12" s="27"/>
      <c r="F12" s="27"/>
      <c r="G12" s="27"/>
      <c r="H12" s="27"/>
      <c r="I12" s="27"/>
      <c r="J12" s="27"/>
      <c r="K12" s="28"/>
    </row>
    <row r="13" spans="2:15">
      <c r="B13" s="29" t="s">
        <v>54</v>
      </c>
      <c r="C13" s="39" t="s">
        <v>56</v>
      </c>
      <c r="D13" s="40"/>
      <c r="E13" s="30"/>
      <c r="F13" s="30"/>
      <c r="G13" s="30"/>
      <c r="H13" s="30"/>
      <c r="I13" s="30"/>
      <c r="J13" s="30"/>
      <c r="K13" s="31"/>
    </row>
    <row r="14" spans="2:15">
      <c r="B14" s="32" t="s">
        <v>55</v>
      </c>
      <c r="C14" s="80" t="s">
        <v>69</v>
      </c>
      <c r="D14" s="41"/>
      <c r="E14" s="33"/>
      <c r="F14" s="33"/>
      <c r="G14" s="33"/>
      <c r="H14" s="33"/>
      <c r="I14" s="33"/>
      <c r="J14" s="33"/>
      <c r="K14" s="34"/>
    </row>
  </sheetData>
  <phoneticPr fontId="2"/>
  <pageMargins left="0.47244094488188981" right="0.39370078740157483" top="0.47244094488188981" bottom="0.39370078740157483" header="0.27559055118110237" footer="0.19685039370078741"/>
  <pageSetup paperSize="9" scale="65"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第１面</vt:lpstr>
      <vt:lpstr>別紙（共同住宅のみ）</vt:lpstr>
      <vt:lpstr>別紙解説</vt:lpstr>
      <vt:lpstr>更新履歴</vt:lpstr>
      <vt:lpstr>master</vt:lpstr>
      <vt:lpstr>別紙mast</vt:lpstr>
      <vt:lpstr>master!Print_Area</vt:lpstr>
      <vt:lpstr>更新履歴!Print_Area</vt:lpstr>
      <vt:lpstr>第１面!Print_Area</vt:lpstr>
      <vt:lpstr>'別紙（共同住宅のみ）'!Print_Area</vt:lpstr>
      <vt:lpstr>別紙mast!Print_Area</vt:lpstr>
      <vt:lpstr>別紙解説!Print_Area</vt:lpstr>
      <vt:lpstr>第１面!Print_Titles</vt:lpstr>
      <vt:lpstr>'別紙（共同住宅のみ）'!Print_Titles</vt:lpstr>
      <vt:lpstr>S造外装材の熱抵抗</vt:lpstr>
      <vt:lpstr>開口部の日射遮蔽仕様</vt:lpstr>
      <vt:lpstr>開口部の熱貫流率</vt:lpstr>
      <vt:lpstr>断熱材</vt:lpstr>
      <vt:lpstr>'別紙（共同住宅のみ）'!地域の区分2</vt:lpstr>
      <vt:lpstr>地域区分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2025-04-28T07:16:13Z</cp:lastPrinted>
  <dcterms:created xsi:type="dcterms:W3CDTF">2012-11-07T01:29:17Z</dcterms:created>
  <dcterms:modified xsi:type="dcterms:W3CDTF">2025-04-28T07:16:39Z</dcterms:modified>
</cp:coreProperties>
</file>